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HH\Documents\2023\INFORMACIÓN PÚBLICA\"/>
    </mc:Choice>
  </mc:AlternateContent>
  <xr:revisionPtr revIDLastSave="0" documentId="13_ncr:1_{A949D3FE-567E-4836-9D6B-2EB213C30318}" xr6:coauthVersionLast="36" xr6:coauthVersionMax="36" xr10:uidLastSave="{00000000-0000-0000-0000-000000000000}"/>
  <bookViews>
    <workbookView xWindow="0" yWindow="0" windowWidth="7470" windowHeight="2760" xr2:uid="{00000000-000D-0000-FFFF-FFFF00000000}"/>
  </bookViews>
  <sheets>
    <sheet name="NOMINA 011 ENE 2023" sheetId="1" r:id="rId1"/>
  </sheets>
  <definedNames>
    <definedName name="_xlnm.Print_Area" localSheetId="0">'NOMINA 011 ENE 2023'!$A$1:$M$59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M44" i="1" l="1"/>
  <c r="K44" i="1" l="1"/>
  <c r="I42" i="1"/>
  <c r="F42" i="1"/>
  <c r="E42" i="1"/>
  <c r="I41" i="1"/>
  <c r="F41" i="1"/>
  <c r="E41" i="1"/>
  <c r="F40" i="1"/>
  <c r="E40" i="1"/>
  <c r="I39" i="1"/>
  <c r="F39" i="1"/>
  <c r="E39" i="1"/>
  <c r="G38" i="1"/>
  <c r="F38" i="1"/>
  <c r="E38" i="1"/>
  <c r="I37" i="1"/>
  <c r="F37" i="1"/>
  <c r="E37" i="1"/>
  <c r="H36" i="1"/>
  <c r="G36" i="1"/>
  <c r="F36" i="1"/>
  <c r="E36" i="1"/>
  <c r="G35" i="1"/>
  <c r="F35" i="1"/>
  <c r="E35" i="1"/>
  <c r="H34" i="1"/>
  <c r="F34" i="1"/>
  <c r="E34" i="1"/>
  <c r="I33" i="1"/>
  <c r="G33" i="1"/>
  <c r="F33" i="1"/>
  <c r="E33" i="1"/>
  <c r="L31" i="1"/>
  <c r="L30" i="1"/>
  <c r="G29" i="1"/>
  <c r="F29" i="1"/>
  <c r="E29" i="1"/>
  <c r="L28" i="1"/>
  <c r="G26" i="1"/>
  <c r="F26" i="1"/>
  <c r="E26" i="1"/>
  <c r="G25" i="1"/>
  <c r="F25" i="1"/>
  <c r="E25" i="1"/>
  <c r="G24" i="1"/>
  <c r="F24" i="1"/>
  <c r="E24" i="1"/>
  <c r="F22" i="1"/>
  <c r="E22" i="1"/>
  <c r="F20" i="1"/>
  <c r="E20" i="1"/>
  <c r="L18" i="1"/>
  <c r="L17" i="1"/>
  <c r="I16" i="1"/>
  <c r="F16" i="1"/>
  <c r="E16" i="1"/>
  <c r="J15" i="1"/>
  <c r="I15" i="1"/>
  <c r="H15" i="1"/>
  <c r="G15" i="1"/>
  <c r="F15" i="1"/>
  <c r="E15" i="1"/>
  <c r="F14" i="1"/>
  <c r="E14" i="1"/>
  <c r="J13" i="1"/>
  <c r="I13" i="1"/>
  <c r="F13" i="1"/>
  <c r="E13" i="1"/>
  <c r="L34" i="1" l="1"/>
  <c r="H44" i="1"/>
  <c r="L33" i="1"/>
  <c r="L43" i="1"/>
  <c r="L35" i="1"/>
  <c r="L29" i="1"/>
  <c r="E44" i="1"/>
  <c r="L15" i="1"/>
  <c r="L19" i="1"/>
  <c r="L20" i="1"/>
  <c r="L21" i="1"/>
  <c r="L22" i="1"/>
  <c r="L23" i="1"/>
  <c r="L24" i="1"/>
  <c r="L25" i="1"/>
  <c r="L26" i="1"/>
  <c r="L27" i="1"/>
  <c r="L32" i="1"/>
  <c r="F44" i="1"/>
  <c r="L14" i="1"/>
  <c r="J44" i="1"/>
  <c r="L16" i="1"/>
  <c r="L38" i="1"/>
  <c r="L36" i="1"/>
  <c r="L37" i="1"/>
  <c r="L39" i="1"/>
  <c r="L40" i="1"/>
  <c r="L41" i="1"/>
  <c r="L42" i="1"/>
  <c r="G44" i="1"/>
  <c r="I44" i="1"/>
  <c r="L13" i="1"/>
  <c r="L44" i="1" l="1"/>
</calcChain>
</file>

<file path=xl/sharedStrings.xml><?xml version="1.0" encoding="utf-8"?>
<sst xmlns="http://schemas.openxmlformats.org/spreadsheetml/2006/main" count="126" uniqueCount="119">
  <si>
    <t>INFORMACIÓN PÚBLICA DE OFICIO</t>
  </si>
  <si>
    <t>ARTÍCULO 10, NUMERAL 4, DECRETO No. 57-2008</t>
  </si>
  <si>
    <t>-A-</t>
  </si>
  <si>
    <t>-B-</t>
  </si>
  <si>
    <t>-C-</t>
  </si>
  <si>
    <t>-D-</t>
  </si>
  <si>
    <t>-E-</t>
  </si>
  <si>
    <t>-F-</t>
  </si>
  <si>
    <t>-G-</t>
  </si>
  <si>
    <t>-H-</t>
  </si>
  <si>
    <t>SALARIO</t>
  </si>
  <si>
    <t>BONO</t>
  </si>
  <si>
    <t>COMPLEMENTO</t>
  </si>
  <si>
    <t>GASTOS DE</t>
  </si>
  <si>
    <t>DIETAS</t>
  </si>
  <si>
    <t>VÍATICOS</t>
  </si>
  <si>
    <t>NOMBRES Y APELLIDOS</t>
  </si>
  <si>
    <t>DIAS</t>
  </si>
  <si>
    <t>BASE</t>
  </si>
  <si>
    <t>66-2000</t>
  </si>
  <si>
    <t>SECCATID</t>
  </si>
  <si>
    <t>SALARIAL</t>
  </si>
  <si>
    <t>PROFESIONAL</t>
  </si>
  <si>
    <t>REPRESENTACION</t>
  </si>
  <si>
    <t>TOTAL</t>
  </si>
  <si>
    <t>COMPROBABLES</t>
  </si>
  <si>
    <t>No.</t>
  </si>
  <si>
    <t>FUNCIONARIOS (AS)  / EMPLEADOS</t>
  </si>
  <si>
    <t>PUESTO NOMINAL</t>
  </si>
  <si>
    <t>LAB</t>
  </si>
  <si>
    <t>011</t>
  </si>
  <si>
    <t>015</t>
  </si>
  <si>
    <t>012</t>
  </si>
  <si>
    <t>014</t>
  </si>
  <si>
    <t>063</t>
  </si>
  <si>
    <t>N/A</t>
  </si>
  <si>
    <t>DEVENGADO</t>
  </si>
  <si>
    <t>133</t>
  </si>
  <si>
    <t>FREDY FILADELFO ANZUETO VILLATORO</t>
  </si>
  <si>
    <t xml:space="preserve">SECRETARIO EJECUTIVO                    </t>
  </si>
  <si>
    <t>ISAAC RIGOBERTO JACINTO</t>
  </si>
  <si>
    <t xml:space="preserve">ASISTENTE DE PROFESIONAL IV           </t>
  </si>
  <si>
    <t>MARIO HUGO MIRANDA FUENTES</t>
  </si>
  <si>
    <t xml:space="preserve">SUBSECRETARIO EJECUTIVO            </t>
  </si>
  <si>
    <t>MIRTA ROSA PEREZ HERNANDEZ</t>
  </si>
  <si>
    <t xml:space="preserve">DIRECTOR TECNICO II    -FISCALIZACIÓN   </t>
  </si>
  <si>
    <t xml:space="preserve">ASISTENTE PROFESIONAL IV        </t>
  </si>
  <si>
    <t>ASISTENTE PROFESIONAL IV</t>
  </si>
  <si>
    <t xml:space="preserve">SECRETARIO EJECUTIVO V            </t>
  </si>
  <si>
    <t>ELSA  ODILIA SANCHEZ MORALES</t>
  </si>
  <si>
    <t xml:space="preserve">TECNICO PROFESIONAL III                         </t>
  </si>
  <si>
    <t xml:space="preserve">ASISTENTE PROFESIONAL II              </t>
  </si>
  <si>
    <t>JAVIER ANTONIO RAMIREZ GALINDO</t>
  </si>
  <si>
    <t xml:space="preserve">PROFESIONAL III                                   </t>
  </si>
  <si>
    <t xml:space="preserve">TRABAJADOR ESPECIALIZADO JEFE II      </t>
  </si>
  <si>
    <t>DANIEL ALEXANDER NIMACACHI FUNES</t>
  </si>
  <si>
    <t xml:space="preserve">TRABAJADOR OPERATIVO III           </t>
  </si>
  <si>
    <t>MARIO JOSUE JUAREZ PEREZ</t>
  </si>
  <si>
    <t xml:space="preserve">TRABAJADOR OPERATIVO IV          </t>
  </si>
  <si>
    <t>ANA LORENA RAMIREZ FERNANDEZ</t>
  </si>
  <si>
    <t>ASESOR ESPECIFICO VICEPRESIDENCIAL</t>
  </si>
  <si>
    <t xml:space="preserve">LUBIA ELIZABETH LEAL SAZO    </t>
  </si>
  <si>
    <t>ASESOR PROFESIONAL ESPECIALIZADO III</t>
  </si>
  <si>
    <t xml:space="preserve">DIRECTOR TECNICO II  -JURIDICO        </t>
  </si>
  <si>
    <t xml:space="preserve">ANA CARINA COY CATU                  </t>
  </si>
  <si>
    <t xml:space="preserve">TECNICO PROFESIONAL EN INFORMATICA III   </t>
  </si>
  <si>
    <t xml:space="preserve">TECNICO PROFESIONAL EN INFORMATICA IV      </t>
  </si>
  <si>
    <t>JUAN CARLOS MORALES VASQUEZ</t>
  </si>
  <si>
    <t>DIRECTOR TECNICO II  -PREVENCIÓN</t>
  </si>
  <si>
    <t>JUAN PABLO OSORIO TUM</t>
  </si>
  <si>
    <t xml:space="preserve">PROFESIONAL III                                          </t>
  </si>
  <si>
    <t>PAOLA MISHEL OCHOA ROSALES DE LA CRUZ</t>
  </si>
  <si>
    <t xml:space="preserve">PROFESIONAL III                                </t>
  </si>
  <si>
    <t xml:space="preserve">SECRETARIO EJECUTIVO V              </t>
  </si>
  <si>
    <t>SUSY TAMARA PAZ CASTILLO</t>
  </si>
  <si>
    <t xml:space="preserve">PROFESIONAL I                                  </t>
  </si>
  <si>
    <t>SANDY FABIOLA RAMIREZ GUERRA</t>
  </si>
  <si>
    <t xml:space="preserve">SECRETARIO EJECUTIVO V               </t>
  </si>
  <si>
    <t xml:space="preserve">DORA GABRIELA SOTO HERRERA  </t>
  </si>
  <si>
    <t xml:space="preserve">PROFESIONAL III                                  </t>
  </si>
  <si>
    <t>MARIA ANTONIETA SOLORZANO CUYUN</t>
  </si>
  <si>
    <t xml:space="preserve">DIRECTOR TECNICO II  -CTA                     </t>
  </si>
  <si>
    <t>DIANA FABIOLA ARGUELLO</t>
  </si>
  <si>
    <t xml:space="preserve">TECNICO III                                      </t>
  </si>
  <si>
    <t>TOTALES:</t>
  </si>
  <si>
    <t>REF.:</t>
  </si>
  <si>
    <t>REFERENCIAS DE LEY  SUELDOS Y BONOS VIGENTES:</t>
  </si>
  <si>
    <t>A</t>
  </si>
  <si>
    <t>Acuerdo Gubernativo No. 325-2019 "Plan Anual de Salarios y Normas para su Administración"</t>
  </si>
  <si>
    <t>B</t>
  </si>
  <si>
    <t>Acuerdo Gubernativo No. 66-2000</t>
  </si>
  <si>
    <t>C</t>
  </si>
  <si>
    <t>Resolución No. D-2019-0469 de ONSEC, vigente 01/04/2019 y Acuerdo Interno No. 15-2019 de SECCATID.</t>
  </si>
  <si>
    <t>D</t>
  </si>
  <si>
    <t>Expediente y Resolución de ONSEC / DTP, según Acuerdo Gubernativo vigente "Plan Anual de Salarios y Normas para su Administración".</t>
  </si>
  <si>
    <t>E</t>
  </si>
  <si>
    <t>Acuerdo Gubernativo No. 327-90</t>
  </si>
  <si>
    <t>F</t>
  </si>
  <si>
    <t>Artículo 77 de la Ley Orgánica del Presupuesto DECRETO NUMERO 101-97.</t>
  </si>
  <si>
    <t>G</t>
  </si>
  <si>
    <t>NO APLICA PARA SECCATID</t>
  </si>
  <si>
    <t>H</t>
  </si>
  <si>
    <t>Acuerdo Gubernativo No. 106-2016 Reglamento "General de Viáticos y Gastos Conexos"</t>
  </si>
  <si>
    <t xml:space="preserve">HERBER GIOVANNI AGUILAR           </t>
  </si>
  <si>
    <t xml:space="preserve">CARLOS ESTUARDO IBAÑEZ NUÑEZ  </t>
  </si>
  <si>
    <t xml:space="preserve">CARLOS EDUARDO ANLEU JIMENEZ </t>
  </si>
  <si>
    <t xml:space="preserve">BARBARA GABRIELA AGUILAR DAVILA </t>
  </si>
  <si>
    <t>SELMY MARILU CORADO GALICIA</t>
  </si>
  <si>
    <t>ERICK ROLANDO RAMIREZ VILLAFUERTE</t>
  </si>
  <si>
    <t>CLAUDIA LUTECIA FUENTES</t>
  </si>
  <si>
    <t>NOEMI NINETH NAVARRO RAMIREZ</t>
  </si>
  <si>
    <t xml:space="preserve">CINDY NOEMI LOPEZ GUTIERREZ   </t>
  </si>
  <si>
    <t>JUAN OLIVERIO GARCÍA PINEDA</t>
  </si>
  <si>
    <t>1/ Vacante por renuncia del señor Elias Betancourth al 30 de junio 2022</t>
  </si>
  <si>
    <t>2/ Vacante por remoción de la señorita Astrid Marisol Morales García al 31 de octubre 2022</t>
  </si>
  <si>
    <t>VACANTE / PLAZA PILOTO/1</t>
  </si>
  <si>
    <t>VACANTE / PLAZA RECEPCIONISTA/2</t>
  </si>
  <si>
    <t>FUNCIONARIOS Y SERVIDORES PÚBLICOS :   PERÍODO
 DEL 01 AL 28 DE FEBRERO DE 2023</t>
  </si>
  <si>
    <t>Guatemala, 28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</si>
</sst>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3" tint="-0.499984740745262"/>
      <name val="ARIAL"/>
      <family val="2"/>
    </font>
    <font>
      <b/>
      <u/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43" fontId="13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1" applyFont="1" applyFill="1">
      <alignment vertical="top"/>
    </xf>
    <xf numFmtId="0" fontId="2" fillId="0" borderId="0" xfId="1" applyFont="1">
      <alignment vertical="top"/>
    </xf>
    <xf numFmtId="0" fontId="3" fillId="0" borderId="0" xfId="1" applyFont="1">
      <alignment vertical="top"/>
    </xf>
    <xf numFmtId="4" fontId="1" fillId="0" borderId="0" xfId="1" applyNumberFormat="1">
      <alignment vertical="top"/>
    </xf>
    <xf numFmtId="4" fontId="1" fillId="0" borderId="0" xfId="1" applyNumberFormat="1" applyFill="1" applyAlignment="1">
      <alignment horizontal="left" vertical="top"/>
    </xf>
    <xf numFmtId="0" fontId="1" fillId="0" borderId="0" xfId="1">
      <alignment vertical="top"/>
    </xf>
    <xf numFmtId="0" fontId="4" fillId="0" borderId="0" xfId="1" applyFont="1">
      <alignment vertical="top"/>
    </xf>
    <xf numFmtId="0" fontId="5" fillId="2" borderId="1" xfId="1" applyFont="1" applyFill="1" applyBorder="1">
      <alignment vertical="top"/>
    </xf>
    <xf numFmtId="0" fontId="2" fillId="2" borderId="2" xfId="1" applyFont="1" applyFill="1" applyBorder="1">
      <alignment vertical="top"/>
    </xf>
    <xf numFmtId="0" fontId="5" fillId="2" borderId="2" xfId="1" applyFont="1" applyFill="1" applyBorder="1" applyAlignment="1">
      <alignment horizontal="center" vertical="top"/>
    </xf>
    <xf numFmtId="4" fontId="6" fillId="2" borderId="2" xfId="1" quotePrefix="1" applyNumberFormat="1" applyFont="1" applyFill="1" applyBorder="1" applyAlignment="1">
      <alignment horizontal="center" vertical="top"/>
    </xf>
    <xf numFmtId="4" fontId="6" fillId="2" borderId="3" xfId="1" quotePrefix="1" applyNumberFormat="1" applyFont="1" applyFill="1" applyBorder="1" applyAlignment="1">
      <alignment horizontal="center" vertical="top"/>
    </xf>
    <xf numFmtId="4" fontId="6" fillId="2" borderId="4" xfId="1" quotePrefix="1" applyNumberFormat="1" applyFont="1" applyFill="1" applyBorder="1" applyAlignment="1">
      <alignment horizontal="center" vertical="top"/>
    </xf>
    <xf numFmtId="4" fontId="6" fillId="2" borderId="5" xfId="1" quotePrefix="1" applyNumberFormat="1" applyFont="1" applyFill="1" applyBorder="1" applyAlignment="1">
      <alignment horizontal="center" vertical="top"/>
    </xf>
    <xf numFmtId="4" fontId="6" fillId="2" borderId="2" xfId="1" applyNumberFormat="1" applyFont="1" applyFill="1" applyBorder="1" applyAlignment="1">
      <alignment horizontal="center" vertical="top"/>
    </xf>
    <xf numFmtId="4" fontId="2" fillId="0" borderId="0" xfId="1" applyNumberFormat="1" applyFont="1" applyFill="1">
      <alignment vertical="top"/>
    </xf>
    <xf numFmtId="0" fontId="5" fillId="2" borderId="6" xfId="1" applyFont="1" applyFill="1" applyBorder="1">
      <alignment vertical="top"/>
    </xf>
    <xf numFmtId="0" fontId="2" fillId="2" borderId="7" xfId="1" applyFont="1" applyFill="1" applyBorder="1">
      <alignment vertical="top"/>
    </xf>
    <xf numFmtId="0" fontId="5" fillId="2" borderId="7" xfId="1" applyFont="1" applyFill="1" applyBorder="1" applyAlignment="1">
      <alignment horizontal="center" vertical="top"/>
    </xf>
    <xf numFmtId="4" fontId="5" fillId="2" borderId="2" xfId="1" applyNumberFormat="1" applyFont="1" applyFill="1" applyBorder="1" applyAlignment="1">
      <alignment horizontal="center" vertical="top"/>
    </xf>
    <xf numFmtId="4" fontId="5" fillId="2" borderId="0" xfId="1" applyNumberFormat="1" applyFont="1" applyFill="1" applyBorder="1" applyAlignment="1">
      <alignment horizontal="center" vertical="top"/>
    </xf>
    <xf numFmtId="4" fontId="5" fillId="2" borderId="7" xfId="1" applyNumberFormat="1" applyFont="1" applyFill="1" applyBorder="1" applyAlignment="1">
      <alignment horizontal="center" vertical="top"/>
    </xf>
    <xf numFmtId="4" fontId="7" fillId="2" borderId="2" xfId="1" applyNumberFormat="1" applyFont="1" applyFill="1" applyBorder="1" applyAlignment="1">
      <alignment horizontal="center" vertical="top"/>
    </xf>
    <xf numFmtId="0" fontId="5" fillId="2" borderId="6" xfId="1" applyFont="1" applyFill="1" applyBorder="1" applyAlignment="1">
      <alignment horizontal="center" vertical="top"/>
    </xf>
    <xf numFmtId="4" fontId="5" fillId="2" borderId="10" xfId="1" applyNumberFormat="1" applyFont="1" applyFill="1" applyBorder="1" applyAlignment="1">
      <alignment horizontal="center" vertical="top"/>
    </xf>
    <xf numFmtId="4" fontId="7" fillId="2" borderId="10" xfId="1" applyNumberFormat="1" applyFont="1" applyFill="1" applyBorder="1" applyAlignment="1">
      <alignment horizontal="center" vertical="top"/>
    </xf>
    <xf numFmtId="0" fontId="5" fillId="2" borderId="8" xfId="1" applyFont="1" applyFill="1" applyBorder="1" applyAlignment="1">
      <alignment horizontal="center" vertical="top"/>
    </xf>
    <xf numFmtId="0" fontId="5" fillId="2" borderId="10" xfId="1" applyFont="1" applyFill="1" applyBorder="1" applyAlignment="1">
      <alignment horizontal="center" vertical="top"/>
    </xf>
    <xf numFmtId="4" fontId="5" fillId="2" borderId="4" xfId="1" quotePrefix="1" applyNumberFormat="1" applyFont="1" applyFill="1" applyBorder="1" applyAlignment="1">
      <alignment horizontal="center" vertical="top"/>
    </xf>
    <xf numFmtId="4" fontId="5" fillId="2" borderId="9" xfId="1" quotePrefix="1" applyNumberFormat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center" vertical="top"/>
    </xf>
    <xf numFmtId="0" fontId="3" fillId="0" borderId="4" xfId="1" applyFont="1" applyFill="1" applyBorder="1">
      <alignment vertical="top"/>
    </xf>
    <xf numFmtId="0" fontId="1" fillId="0" borderId="4" xfId="1" applyFont="1" applyFill="1" applyBorder="1">
      <alignment vertical="top"/>
    </xf>
    <xf numFmtId="4" fontId="1" fillId="0" borderId="4" xfId="1" applyNumberFormat="1" applyFont="1" applyFill="1" applyBorder="1">
      <alignment vertical="top"/>
    </xf>
    <xf numFmtId="4" fontId="1" fillId="0" borderId="4" xfId="1" applyNumberFormat="1" applyFont="1" applyBorder="1">
      <alignment vertical="top"/>
    </xf>
    <xf numFmtId="4" fontId="1" fillId="0" borderId="4" xfId="1" applyNumberFormat="1" applyBorder="1">
      <alignment vertical="top"/>
    </xf>
    <xf numFmtId="4" fontId="8" fillId="3" borderId="4" xfId="1" applyNumberFormat="1" applyFont="1" applyFill="1" applyBorder="1">
      <alignment vertical="top"/>
    </xf>
    <xf numFmtId="0" fontId="9" fillId="0" borderId="4" xfId="1" applyFont="1" applyFill="1" applyBorder="1">
      <alignment vertical="top"/>
    </xf>
    <xf numFmtId="4" fontId="1" fillId="0" borderId="4" xfId="1" applyNumberFormat="1" applyFill="1" applyBorder="1">
      <alignment vertical="top"/>
    </xf>
    <xf numFmtId="0" fontId="3" fillId="0" borderId="4" xfId="1" applyFont="1" applyFill="1" applyBorder="1" applyAlignment="1">
      <alignment horizontal="left" vertical="top"/>
    </xf>
    <xf numFmtId="4" fontId="10" fillId="0" borderId="4" xfId="1" applyNumberFormat="1" applyFont="1" applyFill="1" applyBorder="1">
      <alignment vertical="top"/>
    </xf>
    <xf numFmtId="0" fontId="11" fillId="0" borderId="4" xfId="1" applyFont="1" applyFill="1" applyBorder="1" applyAlignment="1">
      <alignment horizontal="left" vertical="top"/>
    </xf>
    <xf numFmtId="0" fontId="2" fillId="0" borderId="0" xfId="1" applyFont="1" applyFill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1" fillId="0" borderId="0" xfId="1" applyFont="1" applyFill="1">
      <alignment vertical="top"/>
    </xf>
    <xf numFmtId="4" fontId="8" fillId="0" borderId="0" xfId="1" applyNumberFormat="1" applyFont="1" applyFill="1">
      <alignment vertical="top"/>
    </xf>
    <xf numFmtId="4" fontId="8" fillId="0" borderId="0" xfId="1" applyNumberFormat="1" applyFont="1" applyFill="1" applyAlignment="1">
      <alignment horizontal="left" vertical="top"/>
    </xf>
    <xf numFmtId="0" fontId="6" fillId="0" borderId="0" xfId="1" applyFont="1" applyFill="1" applyAlignment="1">
      <alignment horizontal="center" vertical="top"/>
    </xf>
    <xf numFmtId="4" fontId="2" fillId="0" borderId="0" xfId="1" applyNumberFormat="1" applyFont="1" applyFill="1" applyAlignment="1">
      <alignment horizontal="center" vertical="top"/>
    </xf>
    <xf numFmtId="4" fontId="8" fillId="0" borderId="0" xfId="1" applyNumberFormat="1" applyFont="1" applyBorder="1">
      <alignment vertical="top"/>
    </xf>
    <xf numFmtId="4" fontId="8" fillId="0" borderId="0" xfId="1" applyNumberFormat="1" applyFont="1" applyFill="1" applyBorder="1">
      <alignment vertical="top"/>
    </xf>
    <xf numFmtId="4" fontId="8" fillId="0" borderId="0" xfId="1" applyNumberFormat="1" applyFont="1" applyFill="1" applyBorder="1" applyAlignment="1">
      <alignment horizontal="left" vertical="top"/>
    </xf>
    <xf numFmtId="4" fontId="1" fillId="0" borderId="0" xfId="1" applyNumberFormat="1" applyFont="1" applyFill="1">
      <alignment vertical="top"/>
    </xf>
    <xf numFmtId="0" fontId="2" fillId="0" borderId="0" xfId="1" applyFont="1" applyFill="1" applyBorder="1" applyAlignment="1">
      <alignment horizontal="center" vertical="top"/>
    </xf>
    <xf numFmtId="0" fontId="12" fillId="0" borderId="0" xfId="1" applyFont="1">
      <alignment vertical="top"/>
    </xf>
    <xf numFmtId="4" fontId="3" fillId="0" borderId="0" xfId="1" applyNumberFormat="1" applyFont="1">
      <alignment vertical="top"/>
    </xf>
    <xf numFmtId="0" fontId="6" fillId="0" borderId="0" xfId="1" applyFont="1" applyFill="1" applyBorder="1" applyAlignment="1">
      <alignment horizontal="center" vertical="top"/>
    </xf>
    <xf numFmtId="0" fontId="1" fillId="0" borderId="0" xfId="1" applyFont="1" applyFill="1" applyBorder="1">
      <alignment vertical="top"/>
    </xf>
    <xf numFmtId="0" fontId="1" fillId="0" borderId="0" xfId="1" applyFont="1">
      <alignment vertical="top"/>
    </xf>
    <xf numFmtId="4" fontId="8" fillId="0" borderId="4" xfId="1" applyNumberFormat="1" applyFont="1" applyFill="1" applyBorder="1" applyAlignment="1">
      <alignment horizontal="right" vertical="top"/>
    </xf>
    <xf numFmtId="4" fontId="8" fillId="0" borderId="4" xfId="1" applyNumberFormat="1" applyFont="1" applyBorder="1" applyAlignment="1">
      <alignment horizontal="right" vertical="top"/>
    </xf>
    <xf numFmtId="0" fontId="6" fillId="0" borderId="0" xfId="1" applyFont="1">
      <alignment vertical="top"/>
    </xf>
    <xf numFmtId="0" fontId="2" fillId="0" borderId="2" xfId="1" applyFont="1" applyFill="1" applyBorder="1">
      <alignment vertical="top"/>
    </xf>
    <xf numFmtId="0" fontId="2" fillId="0" borderId="7" xfId="1" applyFont="1" applyFill="1" applyBorder="1">
      <alignment vertical="top"/>
    </xf>
    <xf numFmtId="0" fontId="2" fillId="0" borderId="10" xfId="1" applyFont="1" applyFill="1" applyBorder="1">
      <alignment vertical="top"/>
    </xf>
    <xf numFmtId="43" fontId="1" fillId="0" borderId="0" xfId="2" applyFont="1" applyAlignment="1">
      <alignment vertical="top"/>
    </xf>
    <xf numFmtId="43" fontId="2" fillId="0" borderId="0" xfId="1" applyNumberFormat="1" applyFont="1">
      <alignment vertical="top"/>
    </xf>
    <xf numFmtId="4" fontId="1" fillId="4" borderId="4" xfId="1" applyNumberFormat="1" applyFont="1" applyFill="1" applyBorder="1">
      <alignment vertical="top"/>
    </xf>
    <xf numFmtId="4" fontId="1" fillId="4" borderId="4" xfId="1" applyNumberFormat="1" applyFill="1" applyBorder="1">
      <alignment vertical="top"/>
    </xf>
    <xf numFmtId="0" fontId="3" fillId="5" borderId="4" xfId="1" applyFont="1" applyFill="1" applyBorder="1">
      <alignment vertical="top"/>
    </xf>
    <xf numFmtId="0" fontId="1" fillId="5" borderId="4" xfId="1" applyFont="1" applyFill="1" applyBorder="1">
      <alignment vertical="top"/>
    </xf>
    <xf numFmtId="4" fontId="1" fillId="5" borderId="4" xfId="1" applyNumberFormat="1" applyFont="1" applyFill="1" applyBorder="1">
      <alignment vertical="top"/>
    </xf>
    <xf numFmtId="4" fontId="1" fillId="5" borderId="4" xfId="1" applyNumberFormat="1" applyFill="1" applyBorder="1">
      <alignment vertical="top"/>
    </xf>
    <xf numFmtId="4" fontId="8" fillId="5" borderId="4" xfId="1" applyNumberFormat="1" applyFont="1" applyFill="1" applyBorder="1">
      <alignment vertical="top"/>
    </xf>
    <xf numFmtId="0" fontId="2" fillId="5" borderId="4" xfId="1" applyFont="1" applyFill="1" applyBorder="1" applyAlignment="1">
      <alignment horizontal="center" vertical="top"/>
    </xf>
    <xf numFmtId="0" fontId="11" fillId="5" borderId="4" xfId="1" applyFont="1" applyFill="1" applyBorder="1" applyAlignment="1">
      <alignment horizontal="left" vertical="top"/>
    </xf>
    <xf numFmtId="4" fontId="8" fillId="5" borderId="4" xfId="1" applyNumberFormat="1" applyFont="1" applyFill="1" applyBorder="1" applyAlignment="1">
      <alignment horizontal="right" vertical="top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</cellXfs>
  <cellStyles count="3">
    <cellStyle name="Millares" xfId="2" builtinId="3"/>
    <cellStyle name="Normal" xfId="0" builtinId="0"/>
    <cellStyle name="Normal 2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2038348</xdr:colOff>
      <xdr:row>2</xdr:row>
      <xdr:rowOff>28575</xdr:rowOff>
    </xdr:from>
    <xdr:to>
      <xdr:col>6</xdr:col>
      <xdr:colOff>380999</xdr:colOff>
      <xdr:row>7</xdr:row>
      <xdr:rowOff>28574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id="{81EF7154-4F36-44CF-95F9-4C9B13764D45}"/>
            </a:ext>
          </a:extLst>
        </xdr:cNvPr>
        <xdr:cNvSpPr txBox="1"/>
      </xdr:nvSpPr>
      <xdr:spPr>
        <a:xfrm>
          <a:off x="5057773" y="352425"/>
          <a:ext cx="2819401" cy="1009649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76199</xdr:colOff>
      <xdr:row>2</xdr:row>
      <xdr:rowOff>95249</xdr:rowOff>
    </xdr:from>
    <xdr:to>
      <xdr:col>2</xdr:col>
      <xdr:colOff>1209675</xdr:colOff>
      <xdr:row>6</xdr:row>
      <xdr:rowOff>79374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id="{F3B8E70F-B617-4273-9B5A-26FEF158FB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419099"/>
          <a:ext cx="3848101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1933575</xdr:colOff>
      <xdr:row>1</xdr:row>
      <xdr:rowOff>47625</xdr:rowOff>
    </xdr:from>
    <xdr:to>
      <xdr:col>2</xdr:col>
      <xdr:colOff>1952625</xdr:colOff>
      <xdr:row>8</xdr:row>
      <xdr:rowOff>0</xdr:rowOff>
    </xdr:to>
    <xdr:cxnSp macro="">
      <xdr:nvCxnSpPr>
        <xdr:cNvPr id="4" name="5 Conector recto">
          <a:extLst>
            <a:ext uri="{FF2B5EF4-FFF2-40B4-BE49-F238E27FC236}">
              <a16:creationId xmlns:a16="http://schemas.microsoft.com/office/drawing/2014/main" id="{17112CC2-66C0-430A-916B-35A373A6A078}"/>
            </a:ext>
          </a:extLst>
        </xdr:cNvPr>
        <xdr:cNvCxnSpPr/>
      </xdr:nvCxnSpPr>
      <xdr:spPr>
        <a:xfrm flipH="1">
          <a:off x="4953000" y="209550"/>
          <a:ext cx="19050" cy="1314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2:BM59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12" sqref="A12"/>
    </sheetView>
  </sheetViews>
  <sheetFormatPr baseColWidth="10" defaultRowHeight="12.75" x14ac:dyDescent="0.25"/>
  <cols>
    <col min="1" max="1" width="4.5703125" style="1" bestFit="1" customWidth="1"/>
    <col min="2" max="2" width="40.7109375" style="2" customWidth="1"/>
    <col min="3" max="3" width="41.5703125" style="6" customWidth="1"/>
    <col min="4" max="4" width="4.85546875" style="45" customWidth="1"/>
    <col min="5" max="5" width="10.42578125" style="4" customWidth="1"/>
    <col min="6" max="7" width="10.28515625" style="4" customWidth="1"/>
    <col min="8" max="8" width="12.140625" style="4" customWidth="1"/>
    <col min="9" max="9" width="10.42578125" style="4" customWidth="1"/>
    <col min="10" max="10" width="11.7109375" style="4" customWidth="1"/>
    <col min="11" max="11" width="10.42578125" style="4" customWidth="1"/>
    <col min="12" max="12" width="12" style="4" customWidth="1"/>
    <col min="13" max="13" width="18.140625" style="5" customWidth="1"/>
    <col min="14" max="16384" width="11.42578125" style="6"/>
  </cols>
  <sheetData>
    <row r="2" spans="1:65" x14ac:dyDescent="0.25">
      <c r="C2" s="3"/>
      <c r="D2" s="4"/>
      <c r="R2" s="66"/>
    </row>
    <row r="3" spans="1:65" x14ac:dyDescent="0.25">
      <c r="C3" s="3"/>
      <c r="D3" s="4"/>
      <c r="R3" s="66"/>
    </row>
    <row r="4" spans="1:65" ht="18" x14ac:dyDescent="0.25">
      <c r="D4" s="4"/>
      <c r="H4" s="7" t="s">
        <v>0</v>
      </c>
      <c r="R4" s="66"/>
    </row>
    <row r="5" spans="1:65" ht="18" x14ac:dyDescent="0.25">
      <c r="D5" s="4"/>
      <c r="H5" s="7" t="s">
        <v>1</v>
      </c>
      <c r="R5" s="66"/>
    </row>
    <row r="6" spans="1:65" ht="37.5" customHeight="1" x14ac:dyDescent="0.25">
      <c r="D6" s="4"/>
      <c r="H6" s="78" t="s">
        <v>117</v>
      </c>
      <c r="I6" s="79"/>
      <c r="J6" s="79"/>
      <c r="K6" s="79"/>
      <c r="L6" s="79"/>
      <c r="M6" s="79"/>
      <c r="R6" s="66"/>
    </row>
    <row r="7" spans="1:65" x14ac:dyDescent="0.25">
      <c r="C7" s="3"/>
      <c r="D7" s="4"/>
      <c r="R7" s="66"/>
    </row>
    <row r="8" spans="1:65" x14ac:dyDescent="0.25">
      <c r="C8" s="3"/>
      <c r="D8" s="4"/>
      <c r="R8" s="66"/>
    </row>
    <row r="9" spans="1:65" s="16" customFormat="1" ht="12" x14ac:dyDescent="0.25">
      <c r="A9" s="63"/>
      <c r="B9" s="8"/>
      <c r="C9" s="9"/>
      <c r="D9" s="10"/>
      <c r="E9" s="11" t="s">
        <v>2</v>
      </c>
      <c r="F9" s="12" t="s">
        <v>3</v>
      </c>
      <c r="G9" s="13" t="s">
        <v>4</v>
      </c>
      <c r="H9" s="12" t="s">
        <v>5</v>
      </c>
      <c r="I9" s="11" t="s">
        <v>6</v>
      </c>
      <c r="J9" s="11" t="s">
        <v>7</v>
      </c>
      <c r="K9" s="14" t="s">
        <v>8</v>
      </c>
      <c r="L9" s="15"/>
      <c r="M9" s="11" t="s">
        <v>9</v>
      </c>
      <c r="N9" s="2"/>
      <c r="O9" s="2"/>
      <c r="P9" s="2"/>
      <c r="Q9" s="2"/>
      <c r="R9" s="67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1:65" s="16" customFormat="1" ht="11.25" x14ac:dyDescent="0.25">
      <c r="A10" s="64"/>
      <c r="B10" s="17"/>
      <c r="C10" s="18"/>
      <c r="D10" s="19"/>
      <c r="E10" s="20" t="s">
        <v>10</v>
      </c>
      <c r="F10" s="21" t="s">
        <v>11</v>
      </c>
      <c r="G10" s="20" t="s">
        <v>11</v>
      </c>
      <c r="H10" s="22" t="s">
        <v>12</v>
      </c>
      <c r="I10" s="20" t="s">
        <v>11</v>
      </c>
      <c r="J10" s="23" t="s">
        <v>13</v>
      </c>
      <c r="K10" s="20" t="s">
        <v>14</v>
      </c>
      <c r="L10" s="22"/>
      <c r="M10" s="20" t="s">
        <v>15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s="16" customFormat="1" ht="11.25" x14ac:dyDescent="0.25">
      <c r="A11" s="64"/>
      <c r="B11" s="24" t="s">
        <v>16</v>
      </c>
      <c r="C11" s="18"/>
      <c r="D11" s="19" t="s">
        <v>17</v>
      </c>
      <c r="E11" s="25" t="s">
        <v>18</v>
      </c>
      <c r="F11" s="21" t="s">
        <v>19</v>
      </c>
      <c r="G11" s="25" t="s">
        <v>20</v>
      </c>
      <c r="H11" s="25" t="s">
        <v>21</v>
      </c>
      <c r="I11" s="25" t="s">
        <v>22</v>
      </c>
      <c r="J11" s="26" t="s">
        <v>23</v>
      </c>
      <c r="K11" s="25"/>
      <c r="L11" s="22" t="s">
        <v>24</v>
      </c>
      <c r="M11" s="25" t="s">
        <v>25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s="16" customFormat="1" ht="11.25" x14ac:dyDescent="0.25">
      <c r="A12" s="65" t="s">
        <v>26</v>
      </c>
      <c r="B12" s="27" t="s">
        <v>27</v>
      </c>
      <c r="C12" s="28" t="s">
        <v>28</v>
      </c>
      <c r="D12" s="28" t="s">
        <v>29</v>
      </c>
      <c r="E12" s="29" t="s">
        <v>30</v>
      </c>
      <c r="F12" s="29" t="s">
        <v>31</v>
      </c>
      <c r="G12" s="29" t="s">
        <v>31</v>
      </c>
      <c r="H12" s="29" t="s">
        <v>32</v>
      </c>
      <c r="I12" s="29" t="s">
        <v>33</v>
      </c>
      <c r="J12" s="29" t="s">
        <v>34</v>
      </c>
      <c r="K12" s="30" t="s">
        <v>35</v>
      </c>
      <c r="L12" s="25" t="s">
        <v>36</v>
      </c>
      <c r="M12" s="29" t="s">
        <v>37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s="4" customFormat="1" ht="21" customHeight="1" x14ac:dyDescent="0.25">
      <c r="A13" s="31">
        <v>1</v>
      </c>
      <c r="B13" s="32" t="s">
        <v>38</v>
      </c>
      <c r="C13" s="33" t="s">
        <v>39</v>
      </c>
      <c r="D13" s="33">
        <v>28</v>
      </c>
      <c r="E13" s="34">
        <f>17500</f>
        <v>17500</v>
      </c>
      <c r="F13" s="35">
        <f>250</f>
        <v>250</v>
      </c>
      <c r="G13" s="35">
        <v>6000</v>
      </c>
      <c r="H13" s="34">
        <v>6000</v>
      </c>
      <c r="I13" s="35">
        <f>375</f>
        <v>375</v>
      </c>
      <c r="J13" s="35">
        <f>12000</f>
        <v>12000</v>
      </c>
      <c r="K13" s="36"/>
      <c r="L13" s="37">
        <f t="shared" ref="L13:L43" si="0">SUM(E13:J13)</f>
        <v>42125</v>
      </c>
      <c r="M13" s="60"/>
    </row>
    <row r="14" spans="1:65" s="4" customFormat="1" ht="21.75" customHeight="1" x14ac:dyDescent="0.25">
      <c r="A14" s="31">
        <v>2</v>
      </c>
      <c r="B14" s="32" t="s">
        <v>40</v>
      </c>
      <c r="C14" s="33" t="s">
        <v>41</v>
      </c>
      <c r="D14" s="33">
        <v>28</v>
      </c>
      <c r="E14" s="34">
        <f>2441</f>
        <v>2441</v>
      </c>
      <c r="F14" s="35">
        <f>250</f>
        <v>250</v>
      </c>
      <c r="G14" s="35">
        <v>2600</v>
      </c>
      <c r="H14" s="34">
        <v>1000</v>
      </c>
      <c r="I14" s="35"/>
      <c r="J14" s="35"/>
      <c r="K14" s="36"/>
      <c r="L14" s="37">
        <f t="shared" si="0"/>
        <v>6291</v>
      </c>
      <c r="M14" s="60"/>
    </row>
    <row r="15" spans="1:65" s="4" customFormat="1" ht="21" customHeight="1" x14ac:dyDescent="0.25">
      <c r="A15" s="31">
        <v>3</v>
      </c>
      <c r="B15" s="32" t="s">
        <v>42</v>
      </c>
      <c r="C15" s="33" t="s">
        <v>43</v>
      </c>
      <c r="D15" s="33">
        <v>28</v>
      </c>
      <c r="E15" s="34">
        <f>12773</f>
        <v>12773</v>
      </c>
      <c r="F15" s="35">
        <f>250</f>
        <v>250</v>
      </c>
      <c r="G15" s="35">
        <f>6000</f>
        <v>6000</v>
      </c>
      <c r="H15" s="34">
        <f>6000</f>
        <v>6000</v>
      </c>
      <c r="I15" s="35">
        <f>375</f>
        <v>375</v>
      </c>
      <c r="J15" s="35">
        <f>12000</f>
        <v>12000</v>
      </c>
      <c r="K15" s="36"/>
      <c r="L15" s="37">
        <f t="shared" si="0"/>
        <v>37398</v>
      </c>
      <c r="M15" s="60"/>
    </row>
    <row r="16" spans="1:65" s="4" customFormat="1" ht="21" customHeight="1" x14ac:dyDescent="0.25">
      <c r="A16" s="31">
        <v>4</v>
      </c>
      <c r="B16" s="32" t="s">
        <v>44</v>
      </c>
      <c r="C16" s="33" t="s">
        <v>45</v>
      </c>
      <c r="D16" s="33">
        <v>28</v>
      </c>
      <c r="E16" s="34">
        <f>10261</f>
        <v>10261</v>
      </c>
      <c r="F16" s="35">
        <f>250</f>
        <v>250</v>
      </c>
      <c r="G16" s="35">
        <v>5000</v>
      </c>
      <c r="H16" s="34"/>
      <c r="I16" s="35">
        <f>375</f>
        <v>375</v>
      </c>
      <c r="J16" s="35"/>
      <c r="K16" s="36"/>
      <c r="L16" s="37">
        <f t="shared" si="0"/>
        <v>15886</v>
      </c>
      <c r="M16" s="60"/>
    </row>
    <row r="17" spans="1:13" s="4" customFormat="1" ht="21" customHeight="1" x14ac:dyDescent="0.25">
      <c r="A17" s="31">
        <v>5</v>
      </c>
      <c r="B17" s="32" t="s">
        <v>106</v>
      </c>
      <c r="C17" s="33" t="s">
        <v>46</v>
      </c>
      <c r="D17" s="33">
        <v>28</v>
      </c>
      <c r="E17" s="34">
        <v>2441</v>
      </c>
      <c r="F17" s="34">
        <v>250</v>
      </c>
      <c r="G17" s="34">
        <v>2600</v>
      </c>
      <c r="H17" s="34"/>
      <c r="I17" s="34"/>
      <c r="J17" s="34"/>
      <c r="K17" s="36"/>
      <c r="L17" s="37">
        <f t="shared" si="0"/>
        <v>5291</v>
      </c>
      <c r="M17" s="60"/>
    </row>
    <row r="18" spans="1:13" s="4" customFormat="1" ht="21" customHeight="1" x14ac:dyDescent="0.25">
      <c r="A18" s="31">
        <v>6</v>
      </c>
      <c r="B18" s="32" t="s">
        <v>109</v>
      </c>
      <c r="C18" s="33" t="s">
        <v>47</v>
      </c>
      <c r="D18" s="33">
        <v>28</v>
      </c>
      <c r="E18" s="34">
        <v>2441</v>
      </c>
      <c r="F18" s="34">
        <v>250</v>
      </c>
      <c r="G18" s="34">
        <v>2600</v>
      </c>
      <c r="H18" s="34"/>
      <c r="I18" s="34"/>
      <c r="J18" s="34"/>
      <c r="K18" s="36"/>
      <c r="L18" s="37">
        <f t="shared" si="0"/>
        <v>5291</v>
      </c>
      <c r="M18" s="60"/>
    </row>
    <row r="19" spans="1:13" s="4" customFormat="1" ht="21" customHeight="1" x14ac:dyDescent="0.25">
      <c r="A19" s="31">
        <v>7</v>
      </c>
      <c r="B19" s="32" t="s">
        <v>107</v>
      </c>
      <c r="C19" s="33" t="s">
        <v>48</v>
      </c>
      <c r="D19" s="33">
        <v>28</v>
      </c>
      <c r="E19" s="68">
        <v>1682</v>
      </c>
      <c r="F19" s="68">
        <v>250</v>
      </c>
      <c r="G19" s="68">
        <v>2300</v>
      </c>
      <c r="H19" s="68"/>
      <c r="I19" s="68"/>
      <c r="J19" s="68"/>
      <c r="K19" s="69"/>
      <c r="L19" s="37">
        <f t="shared" si="0"/>
        <v>4232</v>
      </c>
      <c r="M19" s="60"/>
    </row>
    <row r="20" spans="1:13" s="4" customFormat="1" ht="21" customHeight="1" x14ac:dyDescent="0.25">
      <c r="A20" s="31">
        <v>8</v>
      </c>
      <c r="B20" s="38" t="s">
        <v>49</v>
      </c>
      <c r="C20" s="33" t="s">
        <v>50</v>
      </c>
      <c r="D20" s="33">
        <v>28</v>
      </c>
      <c r="E20" s="34">
        <f>1831</f>
        <v>1831</v>
      </c>
      <c r="F20" s="34">
        <f>250</f>
        <v>250</v>
      </c>
      <c r="G20" s="34">
        <f>2500+62</f>
        <v>2562</v>
      </c>
      <c r="H20" s="34"/>
      <c r="I20" s="35"/>
      <c r="J20" s="35"/>
      <c r="K20" s="36"/>
      <c r="L20" s="37">
        <f t="shared" si="0"/>
        <v>4643</v>
      </c>
      <c r="M20" s="60"/>
    </row>
    <row r="21" spans="1:13" s="4" customFormat="1" ht="21" customHeight="1" x14ac:dyDescent="0.25">
      <c r="A21" s="31">
        <v>9</v>
      </c>
      <c r="B21" s="38" t="s">
        <v>104</v>
      </c>
      <c r="C21" s="33" t="s">
        <v>51</v>
      </c>
      <c r="D21" s="33">
        <v>28</v>
      </c>
      <c r="E21" s="34">
        <v>2120</v>
      </c>
      <c r="F21" s="34">
        <v>250</v>
      </c>
      <c r="G21" s="34">
        <v>2600</v>
      </c>
      <c r="H21" s="34"/>
      <c r="I21" s="35"/>
      <c r="J21" s="35"/>
      <c r="K21" s="36"/>
      <c r="L21" s="37">
        <f t="shared" si="0"/>
        <v>4970</v>
      </c>
      <c r="M21" s="60"/>
    </row>
    <row r="22" spans="1:13" s="4" customFormat="1" ht="21" customHeight="1" x14ac:dyDescent="0.25">
      <c r="A22" s="31">
        <v>10</v>
      </c>
      <c r="B22" s="38" t="s">
        <v>52</v>
      </c>
      <c r="C22" s="33" t="s">
        <v>53</v>
      </c>
      <c r="D22" s="33">
        <v>28</v>
      </c>
      <c r="E22" s="34">
        <f>3757</f>
        <v>3757</v>
      </c>
      <c r="F22" s="34">
        <f>250</f>
        <v>250</v>
      </c>
      <c r="G22" s="34">
        <v>3500</v>
      </c>
      <c r="H22" s="34">
        <v>2000</v>
      </c>
      <c r="I22" s="35"/>
      <c r="J22" s="35"/>
      <c r="K22" s="36"/>
      <c r="L22" s="37">
        <f t="shared" si="0"/>
        <v>9507</v>
      </c>
      <c r="M22" s="60">
        <v>2998.07</v>
      </c>
    </row>
    <row r="23" spans="1:13" s="4" customFormat="1" ht="21" customHeight="1" x14ac:dyDescent="0.25">
      <c r="A23" s="31">
        <v>11</v>
      </c>
      <c r="B23" s="38" t="s">
        <v>103</v>
      </c>
      <c r="C23" s="33" t="s">
        <v>54</v>
      </c>
      <c r="D23" s="33">
        <v>28</v>
      </c>
      <c r="E23" s="34">
        <v>1324</v>
      </c>
      <c r="F23" s="34">
        <v>250</v>
      </c>
      <c r="G23" s="34">
        <v>2200</v>
      </c>
      <c r="H23" s="34">
        <v>800</v>
      </c>
      <c r="I23" s="35"/>
      <c r="J23" s="35"/>
      <c r="K23" s="36"/>
      <c r="L23" s="37">
        <f t="shared" si="0"/>
        <v>4574</v>
      </c>
      <c r="M23" s="60"/>
    </row>
    <row r="24" spans="1:13" s="4" customFormat="1" ht="21" customHeight="1" x14ac:dyDescent="0.25">
      <c r="A24" s="31">
        <v>12</v>
      </c>
      <c r="B24" s="32" t="s">
        <v>55</v>
      </c>
      <c r="C24" s="33" t="s">
        <v>56</v>
      </c>
      <c r="D24" s="33">
        <v>28</v>
      </c>
      <c r="E24" s="34">
        <f>1074</f>
        <v>1074</v>
      </c>
      <c r="F24" s="34">
        <f>250</f>
        <v>250</v>
      </c>
      <c r="G24" s="34">
        <f>2100</f>
        <v>2100</v>
      </c>
      <c r="H24" s="34"/>
      <c r="I24" s="35"/>
      <c r="J24" s="35"/>
      <c r="K24" s="36"/>
      <c r="L24" s="37">
        <f t="shared" si="0"/>
        <v>3424</v>
      </c>
      <c r="M24" s="60"/>
    </row>
    <row r="25" spans="1:13" s="4" customFormat="1" ht="21" customHeight="1" x14ac:dyDescent="0.25">
      <c r="A25" s="31">
        <v>13</v>
      </c>
      <c r="B25" s="32" t="s">
        <v>110</v>
      </c>
      <c r="C25" s="33" t="s">
        <v>56</v>
      </c>
      <c r="D25" s="33">
        <v>28</v>
      </c>
      <c r="E25" s="34">
        <f>1074</f>
        <v>1074</v>
      </c>
      <c r="F25" s="34">
        <f>250</f>
        <v>250</v>
      </c>
      <c r="G25" s="34">
        <f>2100</f>
        <v>2100</v>
      </c>
      <c r="H25" s="34"/>
      <c r="I25" s="35"/>
      <c r="J25" s="35"/>
      <c r="K25" s="36"/>
      <c r="L25" s="37">
        <f t="shared" si="0"/>
        <v>3424</v>
      </c>
      <c r="M25" s="60"/>
    </row>
    <row r="26" spans="1:13" s="4" customFormat="1" ht="21" customHeight="1" x14ac:dyDescent="0.25">
      <c r="A26" s="31">
        <v>14</v>
      </c>
      <c r="B26" s="32" t="s">
        <v>57</v>
      </c>
      <c r="C26" s="33" t="s">
        <v>58</v>
      </c>
      <c r="D26" s="33">
        <v>28</v>
      </c>
      <c r="E26" s="34">
        <f>1105</f>
        <v>1105</v>
      </c>
      <c r="F26" s="34">
        <f>250</f>
        <v>250</v>
      </c>
      <c r="G26" s="34">
        <f>2100</f>
        <v>2100</v>
      </c>
      <c r="H26" s="34"/>
      <c r="I26" s="35"/>
      <c r="J26" s="35"/>
      <c r="K26" s="36"/>
      <c r="L26" s="37">
        <f t="shared" si="0"/>
        <v>3455</v>
      </c>
      <c r="M26" s="60"/>
    </row>
    <row r="27" spans="1:13" s="4" customFormat="1" ht="21" customHeight="1" x14ac:dyDescent="0.25">
      <c r="A27" s="31">
        <v>15</v>
      </c>
      <c r="B27" s="70" t="s">
        <v>115</v>
      </c>
      <c r="C27" s="71" t="s">
        <v>58</v>
      </c>
      <c r="D27" s="71"/>
      <c r="E27" s="72"/>
      <c r="F27" s="72"/>
      <c r="G27" s="72"/>
      <c r="H27" s="72"/>
      <c r="I27" s="72"/>
      <c r="J27" s="72"/>
      <c r="K27" s="73"/>
      <c r="L27" s="74">
        <f t="shared" si="0"/>
        <v>0</v>
      </c>
      <c r="M27" s="77"/>
    </row>
    <row r="28" spans="1:13" s="4" customFormat="1" ht="21" customHeight="1" x14ac:dyDescent="0.25">
      <c r="A28" s="31">
        <v>16</v>
      </c>
      <c r="B28" s="38" t="s">
        <v>59</v>
      </c>
      <c r="C28" s="33" t="s">
        <v>60</v>
      </c>
      <c r="D28" s="33">
        <v>28</v>
      </c>
      <c r="E28" s="34">
        <v>5142</v>
      </c>
      <c r="F28" s="34">
        <v>250</v>
      </c>
      <c r="G28" s="34">
        <v>4000</v>
      </c>
      <c r="H28" s="34"/>
      <c r="I28" s="35">
        <v>375</v>
      </c>
      <c r="J28" s="35"/>
      <c r="K28" s="36"/>
      <c r="L28" s="37">
        <f t="shared" si="0"/>
        <v>9767</v>
      </c>
      <c r="M28" s="60"/>
    </row>
    <row r="29" spans="1:13" s="4" customFormat="1" ht="21" customHeight="1" x14ac:dyDescent="0.25">
      <c r="A29" s="31">
        <v>17</v>
      </c>
      <c r="B29" s="32" t="s">
        <v>61</v>
      </c>
      <c r="C29" s="33" t="s">
        <v>62</v>
      </c>
      <c r="D29" s="33">
        <v>28</v>
      </c>
      <c r="E29" s="34">
        <f>6297</f>
        <v>6297</v>
      </c>
      <c r="F29" s="34">
        <f>250</f>
        <v>250</v>
      </c>
      <c r="G29" s="34">
        <f>4000</f>
        <v>4000</v>
      </c>
      <c r="H29" s="34"/>
      <c r="I29" s="34">
        <v>375</v>
      </c>
      <c r="J29" s="34"/>
      <c r="K29" s="39"/>
      <c r="L29" s="37">
        <f t="shared" si="0"/>
        <v>10922</v>
      </c>
      <c r="M29" s="60"/>
    </row>
    <row r="30" spans="1:13" s="4" customFormat="1" ht="21" customHeight="1" x14ac:dyDescent="0.25">
      <c r="A30" s="31">
        <v>18</v>
      </c>
      <c r="B30" s="38" t="s">
        <v>105</v>
      </c>
      <c r="C30" s="33" t="s">
        <v>63</v>
      </c>
      <c r="D30" s="33">
        <v>28</v>
      </c>
      <c r="E30" s="34">
        <v>10261</v>
      </c>
      <c r="F30" s="35">
        <v>250</v>
      </c>
      <c r="G30" s="35">
        <v>5000</v>
      </c>
      <c r="H30" s="34"/>
      <c r="I30" s="35">
        <v>375</v>
      </c>
      <c r="J30" s="35"/>
      <c r="K30" s="36"/>
      <c r="L30" s="37">
        <f t="shared" si="0"/>
        <v>15886</v>
      </c>
      <c r="M30" s="60"/>
    </row>
    <row r="31" spans="1:13" s="4" customFormat="1" ht="21" customHeight="1" x14ac:dyDescent="0.25">
      <c r="A31" s="31">
        <v>19</v>
      </c>
      <c r="B31" s="32" t="s">
        <v>64</v>
      </c>
      <c r="C31" s="33" t="s">
        <v>65</v>
      </c>
      <c r="D31" s="33">
        <v>28</v>
      </c>
      <c r="E31" s="34">
        <v>2754</v>
      </c>
      <c r="F31" s="34">
        <v>250</v>
      </c>
      <c r="G31" s="34">
        <v>2700</v>
      </c>
      <c r="H31" s="34"/>
      <c r="I31" s="34"/>
      <c r="J31" s="34"/>
      <c r="K31" s="39"/>
      <c r="L31" s="37">
        <f t="shared" si="0"/>
        <v>5704</v>
      </c>
      <c r="M31" s="60"/>
    </row>
    <row r="32" spans="1:13" s="4" customFormat="1" ht="21" customHeight="1" x14ac:dyDescent="0.25">
      <c r="A32" s="31">
        <v>20</v>
      </c>
      <c r="B32" s="32" t="s">
        <v>108</v>
      </c>
      <c r="C32" s="32" t="s">
        <v>66</v>
      </c>
      <c r="D32" s="33">
        <v>28</v>
      </c>
      <c r="E32" s="68">
        <v>3150</v>
      </c>
      <c r="F32" s="68">
        <v>250</v>
      </c>
      <c r="G32" s="68">
        <v>2700</v>
      </c>
      <c r="H32" s="68"/>
      <c r="I32" s="68"/>
      <c r="J32" s="68"/>
      <c r="K32" s="69"/>
      <c r="L32" s="37">
        <f t="shared" si="0"/>
        <v>6100</v>
      </c>
      <c r="M32" s="60">
        <v>865</v>
      </c>
    </row>
    <row r="33" spans="1:13" s="4" customFormat="1" ht="21" customHeight="1" x14ac:dyDescent="0.25">
      <c r="A33" s="31">
        <v>21</v>
      </c>
      <c r="B33" s="40" t="s">
        <v>67</v>
      </c>
      <c r="C33" s="33" t="s">
        <v>68</v>
      </c>
      <c r="D33" s="33">
        <v>28</v>
      </c>
      <c r="E33" s="34">
        <f>10261</f>
        <v>10261</v>
      </c>
      <c r="F33" s="35">
        <f>250</f>
        <v>250</v>
      </c>
      <c r="G33" s="35">
        <f>5000</f>
        <v>5000</v>
      </c>
      <c r="H33" s="34"/>
      <c r="I33" s="35">
        <f>375</f>
        <v>375</v>
      </c>
      <c r="J33" s="35"/>
      <c r="K33" s="36"/>
      <c r="L33" s="37">
        <f t="shared" si="0"/>
        <v>15886</v>
      </c>
      <c r="M33" s="60">
        <v>814</v>
      </c>
    </row>
    <row r="34" spans="1:13" s="4" customFormat="1" ht="21" customHeight="1" x14ac:dyDescent="0.25">
      <c r="A34" s="31">
        <v>22</v>
      </c>
      <c r="B34" s="32" t="s">
        <v>69</v>
      </c>
      <c r="C34" s="33" t="s">
        <v>70</v>
      </c>
      <c r="D34" s="33">
        <v>28</v>
      </c>
      <c r="E34" s="34">
        <f>3757</f>
        <v>3757</v>
      </c>
      <c r="F34" s="35">
        <f>250</f>
        <v>250</v>
      </c>
      <c r="G34" s="35">
        <v>3500</v>
      </c>
      <c r="H34" s="34">
        <f>1800+400</f>
        <v>2200</v>
      </c>
      <c r="I34" s="35">
        <v>0</v>
      </c>
      <c r="J34" s="35"/>
      <c r="K34" s="36"/>
      <c r="L34" s="37">
        <f t="shared" si="0"/>
        <v>9707</v>
      </c>
      <c r="M34" s="60"/>
    </row>
    <row r="35" spans="1:13" s="4" customFormat="1" ht="21" customHeight="1" x14ac:dyDescent="0.25">
      <c r="A35" s="31">
        <v>23</v>
      </c>
      <c r="B35" s="32" t="s">
        <v>71</v>
      </c>
      <c r="C35" s="33" t="s">
        <v>72</v>
      </c>
      <c r="D35" s="33">
        <v>28</v>
      </c>
      <c r="E35" s="34">
        <f>3757</f>
        <v>3757</v>
      </c>
      <c r="F35" s="34">
        <f>250</f>
        <v>250</v>
      </c>
      <c r="G35" s="34">
        <f>3500</f>
        <v>3500</v>
      </c>
      <c r="H35" s="34"/>
      <c r="I35" s="41">
        <v>375</v>
      </c>
      <c r="J35" s="35"/>
      <c r="K35" s="36"/>
      <c r="L35" s="37">
        <f t="shared" si="0"/>
        <v>7882</v>
      </c>
      <c r="M35" s="60">
        <v>1745</v>
      </c>
    </row>
    <row r="36" spans="1:13" s="4" customFormat="1" ht="21" customHeight="1" x14ac:dyDescent="0.25">
      <c r="A36" s="31">
        <v>24</v>
      </c>
      <c r="B36" s="32" t="s">
        <v>111</v>
      </c>
      <c r="C36" s="33" t="s">
        <v>73</v>
      </c>
      <c r="D36" s="33">
        <v>28</v>
      </c>
      <c r="E36" s="34">
        <f>1682</f>
        <v>1682</v>
      </c>
      <c r="F36" s="35">
        <f>250</f>
        <v>250</v>
      </c>
      <c r="G36" s="34">
        <f>2300+213</f>
        <v>2513</v>
      </c>
      <c r="H36" s="34">
        <f>300</f>
        <v>300</v>
      </c>
      <c r="I36" s="34"/>
      <c r="J36" s="35"/>
      <c r="K36" s="36"/>
      <c r="L36" s="37">
        <f t="shared" si="0"/>
        <v>4745</v>
      </c>
      <c r="M36" s="60"/>
    </row>
    <row r="37" spans="1:13" s="4" customFormat="1" ht="21" customHeight="1" x14ac:dyDescent="0.25">
      <c r="A37" s="31">
        <v>25</v>
      </c>
      <c r="B37" s="32" t="s">
        <v>74</v>
      </c>
      <c r="C37" s="33" t="s">
        <v>75</v>
      </c>
      <c r="D37" s="33">
        <v>28</v>
      </c>
      <c r="E37" s="35">
        <f>3295</f>
        <v>3295</v>
      </c>
      <c r="F37" s="35">
        <f>250</f>
        <v>250</v>
      </c>
      <c r="G37" s="34">
        <v>3500</v>
      </c>
      <c r="H37" s="34"/>
      <c r="I37" s="34">
        <f>375</f>
        <v>375</v>
      </c>
      <c r="J37" s="35"/>
      <c r="K37" s="36"/>
      <c r="L37" s="37">
        <f t="shared" si="0"/>
        <v>7420</v>
      </c>
      <c r="M37" s="60"/>
    </row>
    <row r="38" spans="1:13" s="4" customFormat="1" ht="21" customHeight="1" x14ac:dyDescent="0.25">
      <c r="A38" s="31">
        <v>26</v>
      </c>
      <c r="B38" s="32" t="s">
        <v>76</v>
      </c>
      <c r="C38" s="33" t="s">
        <v>77</v>
      </c>
      <c r="D38" s="33">
        <v>28</v>
      </c>
      <c r="E38" s="34">
        <f>1682</f>
        <v>1682</v>
      </c>
      <c r="F38" s="35">
        <f>250</f>
        <v>250</v>
      </c>
      <c r="G38" s="34">
        <f>2300+661</f>
        <v>2961</v>
      </c>
      <c r="H38" s="34"/>
      <c r="I38" s="35"/>
      <c r="J38" s="35"/>
      <c r="K38" s="36"/>
      <c r="L38" s="37">
        <f t="shared" si="0"/>
        <v>4893</v>
      </c>
      <c r="M38" s="60"/>
    </row>
    <row r="39" spans="1:13" s="4" customFormat="1" ht="21" customHeight="1" x14ac:dyDescent="0.25">
      <c r="A39" s="31">
        <v>27</v>
      </c>
      <c r="B39" s="32" t="s">
        <v>112</v>
      </c>
      <c r="C39" s="33" t="s">
        <v>72</v>
      </c>
      <c r="D39" s="33">
        <v>28</v>
      </c>
      <c r="E39" s="34">
        <f>3757</f>
        <v>3757</v>
      </c>
      <c r="F39" s="35">
        <f>250</f>
        <v>250</v>
      </c>
      <c r="G39" s="34">
        <v>3500</v>
      </c>
      <c r="H39" s="34"/>
      <c r="I39" s="34">
        <f>375</f>
        <v>375</v>
      </c>
      <c r="J39" s="35"/>
      <c r="K39" s="36"/>
      <c r="L39" s="37">
        <f t="shared" si="0"/>
        <v>7882</v>
      </c>
      <c r="M39" s="60"/>
    </row>
    <row r="40" spans="1:13" s="4" customFormat="1" ht="21" customHeight="1" x14ac:dyDescent="0.25">
      <c r="A40" s="31">
        <v>28</v>
      </c>
      <c r="B40" s="32" t="s">
        <v>78</v>
      </c>
      <c r="C40" s="33" t="s">
        <v>79</v>
      </c>
      <c r="D40" s="33">
        <v>28</v>
      </c>
      <c r="E40" s="35">
        <f>3757</f>
        <v>3757</v>
      </c>
      <c r="F40" s="35">
        <f>250</f>
        <v>250</v>
      </c>
      <c r="G40" s="34">
        <v>3500</v>
      </c>
      <c r="H40" s="35"/>
      <c r="I40" s="34">
        <v>375</v>
      </c>
      <c r="J40" s="35"/>
      <c r="K40" s="36"/>
      <c r="L40" s="37">
        <f t="shared" si="0"/>
        <v>7882</v>
      </c>
      <c r="M40" s="60"/>
    </row>
    <row r="41" spans="1:13" s="4" customFormat="1" ht="21" customHeight="1" x14ac:dyDescent="0.25">
      <c r="A41" s="31">
        <v>29</v>
      </c>
      <c r="B41" s="32" t="s">
        <v>80</v>
      </c>
      <c r="C41" s="33" t="s">
        <v>81</v>
      </c>
      <c r="D41" s="33">
        <v>28</v>
      </c>
      <c r="E41" s="34">
        <f>10261</f>
        <v>10261</v>
      </c>
      <c r="F41" s="35">
        <f>250</f>
        <v>250</v>
      </c>
      <c r="G41" s="34">
        <v>5000</v>
      </c>
      <c r="H41" s="34"/>
      <c r="I41" s="34">
        <f>375</f>
        <v>375</v>
      </c>
      <c r="J41" s="35"/>
      <c r="K41" s="36"/>
      <c r="L41" s="37">
        <f t="shared" si="0"/>
        <v>15886</v>
      </c>
      <c r="M41" s="60"/>
    </row>
    <row r="42" spans="1:13" s="4" customFormat="1" ht="21" customHeight="1" x14ac:dyDescent="0.25">
      <c r="A42" s="31">
        <v>30</v>
      </c>
      <c r="B42" s="42" t="s">
        <v>82</v>
      </c>
      <c r="C42" s="33" t="s">
        <v>70</v>
      </c>
      <c r="D42" s="33">
        <v>28</v>
      </c>
      <c r="E42" s="34">
        <f>3757</f>
        <v>3757</v>
      </c>
      <c r="F42" s="35">
        <f>250</f>
        <v>250</v>
      </c>
      <c r="G42" s="34">
        <v>3500</v>
      </c>
      <c r="H42" s="35"/>
      <c r="I42" s="35">
        <f>375</f>
        <v>375</v>
      </c>
      <c r="J42" s="35"/>
      <c r="K42" s="36"/>
      <c r="L42" s="37">
        <f t="shared" si="0"/>
        <v>7882</v>
      </c>
      <c r="M42" s="60"/>
    </row>
    <row r="43" spans="1:13" s="4" customFormat="1" ht="21" customHeight="1" x14ac:dyDescent="0.25">
      <c r="A43" s="75">
        <v>31</v>
      </c>
      <c r="B43" s="76" t="s">
        <v>116</v>
      </c>
      <c r="C43" s="71" t="s">
        <v>83</v>
      </c>
      <c r="D43" s="71">
        <v>0</v>
      </c>
      <c r="E43" s="72">
        <v>0</v>
      </c>
      <c r="F43" s="72">
        <v>0</v>
      </c>
      <c r="G43" s="72">
        <v>0</v>
      </c>
      <c r="H43" s="72">
        <v>0</v>
      </c>
      <c r="I43" s="72"/>
      <c r="J43" s="72"/>
      <c r="K43" s="73"/>
      <c r="L43" s="74">
        <f t="shared" si="0"/>
        <v>0</v>
      </c>
      <c r="M43" s="77"/>
    </row>
    <row r="44" spans="1:13" s="4" customFormat="1" x14ac:dyDescent="0.25">
      <c r="A44" s="43"/>
      <c r="B44" s="44" t="s">
        <v>84</v>
      </c>
      <c r="C44" s="3"/>
      <c r="D44" s="45"/>
      <c r="E44" s="37">
        <f t="shared" ref="E44:L44" si="1">SUM(E13:E43)</f>
        <v>135394</v>
      </c>
      <c r="F44" s="37">
        <f t="shared" si="1"/>
        <v>7250</v>
      </c>
      <c r="G44" s="37">
        <f t="shared" si="1"/>
        <v>99136</v>
      </c>
      <c r="H44" s="37">
        <f t="shared" si="1"/>
        <v>18300</v>
      </c>
      <c r="I44" s="37">
        <f t="shared" si="1"/>
        <v>4875</v>
      </c>
      <c r="J44" s="37">
        <f t="shared" si="1"/>
        <v>24000</v>
      </c>
      <c r="K44" s="37">
        <f t="shared" si="1"/>
        <v>0</v>
      </c>
      <c r="L44" s="37">
        <f t="shared" si="1"/>
        <v>288955</v>
      </c>
      <c r="M44" s="61">
        <f>SUM(M13:M43)</f>
        <v>6422.07</v>
      </c>
    </row>
    <row r="45" spans="1:13" s="4" customFormat="1" x14ac:dyDescent="0.25">
      <c r="A45" s="48" t="s">
        <v>85</v>
      </c>
      <c r="B45" s="53"/>
      <c r="C45" s="45"/>
      <c r="D45" s="45"/>
      <c r="M45" s="47"/>
    </row>
    <row r="46" spans="1:13" s="4" customFormat="1" x14ac:dyDescent="0.25">
      <c r="A46" s="49"/>
      <c r="B46" s="53" t="s">
        <v>113</v>
      </c>
      <c r="D46" s="45"/>
      <c r="E46" s="50"/>
      <c r="F46" s="50"/>
      <c r="G46" s="50"/>
      <c r="H46" s="50"/>
      <c r="I46" s="50"/>
      <c r="J46" s="50"/>
      <c r="K46" s="50"/>
      <c r="L46" s="51"/>
      <c r="M46" s="52"/>
    </row>
    <row r="47" spans="1:13" s="4" customFormat="1" x14ac:dyDescent="0.25">
      <c r="A47" s="49"/>
      <c r="B47" s="53" t="s">
        <v>114</v>
      </c>
      <c r="D47" s="45"/>
      <c r="E47" s="50"/>
      <c r="F47" s="50"/>
      <c r="G47" s="50"/>
      <c r="H47" s="50"/>
      <c r="I47" s="50"/>
      <c r="J47" s="50"/>
      <c r="K47" s="50"/>
      <c r="L47" s="51"/>
      <c r="M47" s="52"/>
    </row>
    <row r="48" spans="1:13" s="4" customFormat="1" x14ac:dyDescent="0.25">
      <c r="A48" s="49"/>
      <c r="B48" s="53"/>
      <c r="D48" s="45"/>
      <c r="E48" s="50"/>
      <c r="F48" s="50"/>
      <c r="G48" s="50"/>
      <c r="H48" s="50"/>
      <c r="I48" s="50"/>
      <c r="J48" s="50"/>
      <c r="K48" s="50"/>
      <c r="L48" s="51"/>
      <c r="M48" s="52"/>
    </row>
    <row r="49" spans="1:13" s="4" customFormat="1" x14ac:dyDescent="0.25">
      <c r="A49" s="49"/>
      <c r="B49" s="53"/>
      <c r="D49" s="45"/>
      <c r="E49" s="50"/>
      <c r="F49" s="50"/>
      <c r="G49" s="50"/>
      <c r="H49" s="50"/>
      <c r="I49" s="50"/>
      <c r="J49" s="50"/>
      <c r="K49" s="50"/>
      <c r="L49" s="51"/>
      <c r="M49" s="52"/>
    </row>
    <row r="50" spans="1:13" s="4" customFormat="1" x14ac:dyDescent="0.25">
      <c r="A50" s="54"/>
      <c r="B50" s="55" t="s">
        <v>86</v>
      </c>
      <c r="C50" s="56"/>
      <c r="D50" s="45"/>
      <c r="M50" s="5"/>
    </row>
    <row r="51" spans="1:13" s="4" customFormat="1" x14ac:dyDescent="0.25">
      <c r="A51" s="57" t="s">
        <v>87</v>
      </c>
      <c r="B51" s="58" t="s">
        <v>88</v>
      </c>
      <c r="C51" s="56"/>
      <c r="D51" s="45"/>
      <c r="E51" s="46"/>
      <c r="F51" s="46"/>
      <c r="G51" s="46"/>
      <c r="H51" s="46"/>
      <c r="I51" s="46"/>
      <c r="J51" s="46"/>
      <c r="K51" s="46"/>
      <c r="L51" s="51"/>
      <c r="M51" s="5"/>
    </row>
    <row r="52" spans="1:13" s="4" customFormat="1" x14ac:dyDescent="0.25">
      <c r="A52" s="48" t="s">
        <v>89</v>
      </c>
      <c r="B52" s="58" t="s">
        <v>90</v>
      </c>
      <c r="C52" s="56"/>
      <c r="D52" s="45"/>
      <c r="M52" s="5"/>
    </row>
    <row r="53" spans="1:13" s="4" customFormat="1" x14ac:dyDescent="0.25">
      <c r="A53" s="48" t="s">
        <v>91</v>
      </c>
      <c r="B53" s="58" t="s">
        <v>92</v>
      </c>
      <c r="C53" s="56"/>
      <c r="D53" s="45"/>
      <c r="M53" s="5"/>
    </row>
    <row r="54" spans="1:13" s="4" customFormat="1" x14ac:dyDescent="0.25">
      <c r="A54" s="48" t="s">
        <v>93</v>
      </c>
      <c r="B54" s="58" t="s">
        <v>94</v>
      </c>
      <c r="C54" s="56"/>
      <c r="D54" s="45"/>
      <c r="M54" s="5"/>
    </row>
    <row r="55" spans="1:13" s="4" customFormat="1" x14ac:dyDescent="0.25">
      <c r="A55" s="48" t="s">
        <v>95</v>
      </c>
      <c r="B55" s="58" t="s">
        <v>96</v>
      </c>
      <c r="C55" s="56"/>
      <c r="D55" s="45"/>
      <c r="M55" s="5"/>
    </row>
    <row r="56" spans="1:13" s="4" customFormat="1" x14ac:dyDescent="0.25">
      <c r="A56" s="48" t="s">
        <v>97</v>
      </c>
      <c r="B56" s="59" t="s">
        <v>98</v>
      </c>
      <c r="C56" s="56"/>
      <c r="D56" s="45"/>
      <c r="M56" s="5"/>
    </row>
    <row r="57" spans="1:13" s="4" customFormat="1" x14ac:dyDescent="0.25">
      <c r="A57" s="48" t="s">
        <v>99</v>
      </c>
      <c r="B57" s="59" t="s">
        <v>100</v>
      </c>
      <c r="C57" s="56"/>
      <c r="D57" s="45"/>
      <c r="M57" s="5"/>
    </row>
    <row r="58" spans="1:13" s="4" customFormat="1" x14ac:dyDescent="0.25">
      <c r="A58" s="48" t="s">
        <v>101</v>
      </c>
      <c r="B58" s="58" t="s">
        <v>102</v>
      </c>
      <c r="C58" s="56"/>
      <c r="D58" s="45"/>
      <c r="M58" s="5"/>
    </row>
    <row r="59" spans="1:13" s="4" customFormat="1" x14ac:dyDescent="0.25">
      <c r="A59" s="43"/>
      <c r="B59" s="62" t="s">
        <v>118</v>
      </c>
      <c r="C59" s="56"/>
      <c r="D59" s="45"/>
      <c r="M59" s="5"/>
    </row>
  </sheetData>
  <mergeCells count="1">
    <mergeCell ref="H6:M6"/>
  </mergeCells>
  <printOptions horizontalCentered="1"/>
  <pageMargins left="0.59055118110236227" right="0.15748031496062992" top="0.19685039370078741" bottom="0.11811023622047245" header="0.19685039370078741" footer="0.11811023622047245"/>
  <pageSetup paperSize="14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011 ENE 2023</vt:lpstr>
      <vt:lpstr>'NOMINA 011 ENE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Licda. Lubia Leal</cp:lastModifiedBy>
  <cp:lastPrinted>2023-03-08T00:25:31Z</cp:lastPrinted>
  <dcterms:created xsi:type="dcterms:W3CDTF">2020-08-04T17:56:24Z</dcterms:created>
  <dcterms:modified xsi:type="dcterms:W3CDTF">2023-03-08T14:43:49Z</dcterms:modified>
</cp:coreProperties>
</file>