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B5C1187C-DBE4-4274-85A0-9574E3ABC72C}" xr6:coauthVersionLast="36" xr6:coauthVersionMax="36" xr10:uidLastSave="{00000000-0000-0000-0000-000000000000}"/>
  <bookViews>
    <workbookView xWindow="0" yWindow="0" windowWidth="7470" windowHeight="2760" xr2:uid="{00000000-000D-0000-FFFF-FFFF00000000}"/>
  </bookViews>
  <sheets>
    <sheet name="NOMINA 011 NOVIEMBRE  2024" sheetId="1" r:id="rId1"/>
  </sheets>
  <definedNames>
    <definedName name="_xlnm.Print_Area" localSheetId="0">'NOMINA 011 NOVIEMBRE  2024'!$A$1:$X$59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7" i="1" l="1"/>
  <c r="V26" i="1" l="1"/>
  <c r="V14" i="1"/>
  <c r="L14" i="1"/>
  <c r="W14" i="1" l="1"/>
  <c r="V17" i="1"/>
  <c r="E34" i="1"/>
  <c r="F34" i="1"/>
  <c r="G34" i="1"/>
  <c r="I34" i="1"/>
  <c r="V34" i="1"/>
  <c r="L34" i="1" l="1"/>
  <c r="W17" i="1"/>
  <c r="W34" i="1"/>
  <c r="G19" i="1"/>
  <c r="V13" i="1"/>
  <c r="V12" i="1"/>
  <c r="V10" i="1"/>
  <c r="X44" i="1" l="1"/>
  <c r="T44" i="1" l="1"/>
  <c r="V43" i="1"/>
  <c r="V42" i="1"/>
  <c r="V41" i="1"/>
  <c r="V40" i="1"/>
  <c r="V39" i="1"/>
  <c r="V38" i="1"/>
  <c r="V37" i="1"/>
  <c r="V36" i="1"/>
  <c r="V35" i="1"/>
  <c r="V33" i="1"/>
  <c r="V32" i="1"/>
  <c r="V31" i="1"/>
  <c r="V30" i="1"/>
  <c r="V29" i="1"/>
  <c r="V28" i="1"/>
  <c r="V27" i="1"/>
  <c r="V25" i="1"/>
  <c r="V24" i="1"/>
  <c r="V23" i="1"/>
  <c r="V22" i="1"/>
  <c r="V21" i="1"/>
  <c r="V20" i="1"/>
  <c r="V19" i="1"/>
  <c r="V18" i="1"/>
  <c r="V16" i="1"/>
  <c r="V15" i="1"/>
  <c r="V11" i="1"/>
  <c r="U44" i="1" l="1"/>
  <c r="S44" i="1"/>
  <c r="R44" i="1"/>
  <c r="Q44" i="1"/>
  <c r="P44" i="1"/>
  <c r="O44" i="1"/>
  <c r="N44" i="1"/>
  <c r="M44" i="1"/>
  <c r="K44" i="1"/>
  <c r="I42" i="1"/>
  <c r="F42" i="1"/>
  <c r="E42" i="1"/>
  <c r="I41" i="1"/>
  <c r="F41" i="1"/>
  <c r="E41" i="1"/>
  <c r="F40" i="1"/>
  <c r="E40" i="1"/>
  <c r="I39" i="1"/>
  <c r="F39" i="1"/>
  <c r="E39" i="1"/>
  <c r="G38" i="1"/>
  <c r="F38" i="1"/>
  <c r="E38" i="1"/>
  <c r="I37" i="1"/>
  <c r="F37" i="1"/>
  <c r="E37" i="1"/>
  <c r="H36" i="1"/>
  <c r="G36" i="1"/>
  <c r="F36" i="1"/>
  <c r="E36" i="1"/>
  <c r="G35" i="1"/>
  <c r="F35" i="1"/>
  <c r="E35" i="1"/>
  <c r="H33" i="1"/>
  <c r="F33" i="1"/>
  <c r="E33" i="1"/>
  <c r="G32" i="1"/>
  <c r="F32" i="1"/>
  <c r="E32" i="1"/>
  <c r="L30" i="1"/>
  <c r="L29" i="1"/>
  <c r="G28" i="1"/>
  <c r="F28" i="1"/>
  <c r="E28" i="1"/>
  <c r="L27" i="1"/>
  <c r="F24" i="1"/>
  <c r="E24" i="1"/>
  <c r="F23" i="1"/>
  <c r="E23" i="1"/>
  <c r="F21" i="1"/>
  <c r="E21" i="1"/>
  <c r="F19" i="1"/>
  <c r="E19" i="1"/>
  <c r="L16" i="1"/>
  <c r="I13" i="1"/>
  <c r="F13" i="1"/>
  <c r="E13" i="1"/>
  <c r="F11" i="1"/>
  <c r="E11" i="1"/>
  <c r="L33" i="1" l="1"/>
  <c r="W33" i="1" s="1"/>
  <c r="H44" i="1"/>
  <c r="L32" i="1"/>
  <c r="L43" i="1"/>
  <c r="W43" i="1" s="1"/>
  <c r="L35" i="1"/>
  <c r="W35" i="1" s="1"/>
  <c r="W32" i="1"/>
  <c r="L28" i="1"/>
  <c r="W28" i="1" s="1"/>
  <c r="W30" i="1"/>
  <c r="W15" i="1"/>
  <c r="E44" i="1"/>
  <c r="L12" i="1"/>
  <c r="W12" i="1" s="1"/>
  <c r="L18" i="1"/>
  <c r="W18" i="1" s="1"/>
  <c r="L19" i="1"/>
  <c r="W19" i="1" s="1"/>
  <c r="L20" i="1"/>
  <c r="W20" i="1" s="1"/>
  <c r="L21" i="1"/>
  <c r="W21" i="1" s="1"/>
  <c r="L22" i="1"/>
  <c r="W22" i="1" s="1"/>
  <c r="L23" i="1"/>
  <c r="W23" i="1" s="1"/>
  <c r="L24" i="1"/>
  <c r="W24" i="1" s="1"/>
  <c r="L25" i="1"/>
  <c r="W25" i="1" s="1"/>
  <c r="L26" i="1"/>
  <c r="W26" i="1" s="1"/>
  <c r="W27" i="1"/>
  <c r="L31" i="1"/>
  <c r="W31" i="1" s="1"/>
  <c r="F44" i="1"/>
  <c r="L11" i="1"/>
  <c r="W11" i="1" s="1"/>
  <c r="J44" i="1"/>
  <c r="L13" i="1"/>
  <c r="W13" i="1" s="1"/>
  <c r="L38" i="1"/>
  <c r="W38" i="1" s="1"/>
  <c r="L36" i="1"/>
  <c r="W36" i="1" s="1"/>
  <c r="L37" i="1"/>
  <c r="W37" i="1" s="1"/>
  <c r="L39" i="1"/>
  <c r="W39" i="1" s="1"/>
  <c r="L40" i="1"/>
  <c r="W40" i="1" s="1"/>
  <c r="L41" i="1"/>
  <c r="W41" i="1" s="1"/>
  <c r="L42" i="1"/>
  <c r="W42" i="1" s="1"/>
  <c r="W29" i="1"/>
  <c r="W16" i="1"/>
  <c r="V44" i="1"/>
  <c r="G44" i="1"/>
  <c r="I44" i="1"/>
  <c r="L10" i="1"/>
  <c r="W10" i="1" s="1"/>
  <c r="W44" i="1" l="1"/>
  <c r="L44" i="1"/>
</calcChain>
</file>

<file path=xl/sharedStrings.xml><?xml version="1.0" encoding="utf-8"?>
<sst xmlns="http://schemas.openxmlformats.org/spreadsheetml/2006/main" count="148" uniqueCount="140">
  <si>
    <t>INFORMACIÓN PÚBLICA DE OFICIO</t>
  </si>
  <si>
    <t>ARTÍCULO 10, NUMERAL 4, DECRETO No. 57-2008</t>
  </si>
  <si>
    <t>-A-</t>
  </si>
  <si>
    <t>-B-</t>
  </si>
  <si>
    <t>-C-</t>
  </si>
  <si>
    <t>-D-</t>
  </si>
  <si>
    <t>-E-</t>
  </si>
  <si>
    <t>-F-</t>
  </si>
  <si>
    <t>-G-</t>
  </si>
  <si>
    <t>DESCUENTOS APLICADOS</t>
  </si>
  <si>
    <t>-H-</t>
  </si>
  <si>
    <t>SALARIO</t>
  </si>
  <si>
    <t>BONO</t>
  </si>
  <si>
    <t>COMPLEMENTO</t>
  </si>
  <si>
    <t>GASTOS DE</t>
  </si>
  <si>
    <t>DIETAS</t>
  </si>
  <si>
    <t>VÍATICOS</t>
  </si>
  <si>
    <t>NOMBRES Y APELLIDOS</t>
  </si>
  <si>
    <t>DIAS</t>
  </si>
  <si>
    <t>BASE</t>
  </si>
  <si>
    <t>66-2000</t>
  </si>
  <si>
    <t>SECCATID</t>
  </si>
  <si>
    <t>SALARIAL</t>
  </si>
  <si>
    <t>PROFESIONAL</t>
  </si>
  <si>
    <t>REPRESENTACION</t>
  </si>
  <si>
    <t>TOTAL</t>
  </si>
  <si>
    <t>Descto.</t>
  </si>
  <si>
    <t>DIA</t>
  </si>
  <si>
    <t>PRESTAMO</t>
  </si>
  <si>
    <t>COMPROBABLES</t>
  </si>
  <si>
    <t>No.</t>
  </si>
  <si>
    <t>FUNCIONARIOS (AS)  / EMPLEADOS</t>
  </si>
  <si>
    <t>PUESTO NOMINAL</t>
  </si>
  <si>
    <t>LAB</t>
  </si>
  <si>
    <t>011</t>
  </si>
  <si>
    <t>015</t>
  </si>
  <si>
    <t>012</t>
  </si>
  <si>
    <t>014</t>
  </si>
  <si>
    <t>063</t>
  </si>
  <si>
    <t>N/A</t>
  </si>
  <si>
    <t>DEVENGADO</t>
  </si>
  <si>
    <t>IGSS</t>
  </si>
  <si>
    <t>MONTEPIO</t>
  </si>
  <si>
    <t>FIANZA</t>
  </si>
  <si>
    <t>ISR</t>
  </si>
  <si>
    <t>JUDICIAL</t>
  </si>
  <si>
    <t>RECREACIÓN</t>
  </si>
  <si>
    <t>BANTRAB</t>
  </si>
  <si>
    <t>ACEP</t>
  </si>
  <si>
    <t>DESCUENTOS</t>
  </si>
  <si>
    <t>LIQUIDO</t>
  </si>
  <si>
    <t>133</t>
  </si>
  <si>
    <t xml:space="preserve">SECRETARIO EJECUTIVO                    </t>
  </si>
  <si>
    <t>ISAAC RIGOBERTO JACINTO</t>
  </si>
  <si>
    <t xml:space="preserve">ASISTENTE DE PROFESIONAL IV           </t>
  </si>
  <si>
    <t xml:space="preserve">SUBSECRETARIO EJECUTIVO            </t>
  </si>
  <si>
    <t>MIRTA ROSA PEREZ HERNANDEZ</t>
  </si>
  <si>
    <t xml:space="preserve">DIRECTOR TECNICO II    -FISCALIZACIÓN   </t>
  </si>
  <si>
    <t xml:space="preserve">DIRECTOR TECNICO II    -OND             </t>
  </si>
  <si>
    <t xml:space="preserve">ASISTENTE PROFESIONAL IV        </t>
  </si>
  <si>
    <t>ASISTENTE PROFESIONAL IV</t>
  </si>
  <si>
    <t>DIRECTOR TECNICO II   -DAF</t>
  </si>
  <si>
    <t xml:space="preserve">SECRETARIO EJECUTIVO V            </t>
  </si>
  <si>
    <t>ELSA  ODILIA SANCHEZ MORALES</t>
  </si>
  <si>
    <t xml:space="preserve">TECNICO PROFESIONAL III                         </t>
  </si>
  <si>
    <t xml:space="preserve">ASISTENTE PROFESIONAL II              </t>
  </si>
  <si>
    <t>JAVIER ANTONIO RAMIREZ GALINDO</t>
  </si>
  <si>
    <t xml:space="preserve">PROFESIONAL III                                   </t>
  </si>
  <si>
    <t xml:space="preserve">TRABAJADOR ESPECIALIZADO JEFE II      </t>
  </si>
  <si>
    <t>DANIEL ALEXANDER NIMACACHI FUNES</t>
  </si>
  <si>
    <t xml:space="preserve">TRABAJADOR OPERATIVO III           </t>
  </si>
  <si>
    <t xml:space="preserve">TRABAJADOR OPERATIVO IV          </t>
  </si>
  <si>
    <t>ANA LORENA RAMIREZ FERNANDEZ</t>
  </si>
  <si>
    <t>ASESOR ESPECIFICO VICEPRESIDENCIAL</t>
  </si>
  <si>
    <t xml:space="preserve">LUBIA ELIZABETH LEAL SAZO    </t>
  </si>
  <si>
    <t>ASESOR PROFESIONAL ESPECIALIZADO III</t>
  </si>
  <si>
    <t xml:space="preserve">DIRECTOR TECNICO II  -JURIDICO        </t>
  </si>
  <si>
    <t xml:space="preserve">ANA CARINA COY CATU                  </t>
  </si>
  <si>
    <t xml:space="preserve">TECNICO PROFESIONAL EN INFORMATICA III   </t>
  </si>
  <si>
    <t xml:space="preserve">TECNICO PROFESIONAL EN INFORMATICA IV      </t>
  </si>
  <si>
    <t>JUAN CARLOS MORALES VASQUEZ</t>
  </si>
  <si>
    <t>DIRECTOR TECNICO II  -PREVENCIÓN</t>
  </si>
  <si>
    <t>JUAN PABLO OSORIO TUM</t>
  </si>
  <si>
    <t xml:space="preserve">PROFESIONAL III                                          </t>
  </si>
  <si>
    <t xml:space="preserve">PROFESIONAL III                                 </t>
  </si>
  <si>
    <t>PAOLA MISHEL OCHOA ROSALES DE LA CRUZ</t>
  </si>
  <si>
    <t xml:space="preserve">PROFESIONAL III                                </t>
  </si>
  <si>
    <t xml:space="preserve">SECRETARIO EJECUTIVO V              </t>
  </si>
  <si>
    <t>SUSY TAMARA PAZ CASTILLO</t>
  </si>
  <si>
    <t xml:space="preserve">PROFESIONAL I                                  </t>
  </si>
  <si>
    <t>SANDY FABIOLA RAMIREZ GUERRA</t>
  </si>
  <si>
    <t xml:space="preserve">SECRETARIO EJECUTIVO V               </t>
  </si>
  <si>
    <t xml:space="preserve">DORA GABRIELA SOTO HERRERA  </t>
  </si>
  <si>
    <t xml:space="preserve">PROFESIONAL III                                  </t>
  </si>
  <si>
    <t>MARIA ANTONIETA SOLORZANO CUYUN</t>
  </si>
  <si>
    <t xml:space="preserve">DIRECTOR TECNICO II  -CTA                     </t>
  </si>
  <si>
    <t>DIANA FABIOLA ARGUELLO</t>
  </si>
  <si>
    <t xml:space="preserve">TECNICO III                                      </t>
  </si>
  <si>
    <t>TOTALES:</t>
  </si>
  <si>
    <t>REF.:</t>
  </si>
  <si>
    <t>REFERENCIAS DE LEY  SUELDOS Y BONOS VIGENTES:</t>
  </si>
  <si>
    <t>A</t>
  </si>
  <si>
    <t>Acuerdo Gubernativo No. 325-2019 "Plan Anual de Salarios y Normas para su Administración"</t>
  </si>
  <si>
    <t>B</t>
  </si>
  <si>
    <t>Acuerdo Gubernativo No. 66-2000</t>
  </si>
  <si>
    <t>C</t>
  </si>
  <si>
    <t>Resolución No. D-2019-0469 de ONSEC, vigente 01/04/2019 y Acuerdo Interno No. 15-2019 de SECCATID.</t>
  </si>
  <si>
    <t>D</t>
  </si>
  <si>
    <t>Expediente y Resolución de ONSEC / DTP, según Acuerdo Gubernativo vigente "Plan Anual de Salarios y Normas para su Administración".</t>
  </si>
  <si>
    <t>E</t>
  </si>
  <si>
    <t>Acuerdo Gubernativo No. 327-90</t>
  </si>
  <si>
    <t>F</t>
  </si>
  <si>
    <t>Artículo 77 de la Ley Orgánica del Presupuesto DECRETO NUMERO 101-97.</t>
  </si>
  <si>
    <t>G</t>
  </si>
  <si>
    <t>NO APLICA PARA SECCATID</t>
  </si>
  <si>
    <t>H</t>
  </si>
  <si>
    <t>Acuerdo Gubernativo No. 106-2016 Reglamento "General de Viáticos y Gastos Conexos"</t>
  </si>
  <si>
    <t>DTO 81-70</t>
  </si>
  <si>
    <t xml:space="preserve">CARLOS EDUARDO ANLEU JIMENEZ </t>
  </si>
  <si>
    <t>SELMY MARILU CORADO GALICIA</t>
  </si>
  <si>
    <t>ERICK ROLANDO RAMIREZ VILLAFUERTE</t>
  </si>
  <si>
    <t>CLAUDIA LUTECIA FUENTES</t>
  </si>
  <si>
    <t>NOEMI NINETH NAVARRO RAMIREZ</t>
  </si>
  <si>
    <t xml:space="preserve">CINDY NOEMI LOPEZ GUTIERREZ   </t>
  </si>
  <si>
    <t>JUAN OLIVERIO GARCÍA PINEDA</t>
  </si>
  <si>
    <t>ROSSANA MARIA GONZALEZ DE LA ROCA DE CORDON</t>
  </si>
  <si>
    <t>ANGEL OTTONIEL ORTIZ PINEDA</t>
  </si>
  <si>
    <t>VACANTE *2</t>
  </si>
  <si>
    <t>HUGO SARAVIA MEDA</t>
  </si>
  <si>
    <t xml:space="preserve">ANA SILVIA MUÑOZ MELGAR </t>
  </si>
  <si>
    <t>JULIO ROBERTO QUIJIVIX MUÑOZ</t>
  </si>
  <si>
    <t>HERBER GIOVANNI AGUILAR    / SUSPENDIDO POR IGSS</t>
  </si>
  <si>
    <t>ANDREA MARIA ALVAREZ CASTAÑEDA</t>
  </si>
  <si>
    <t>JESSICA SUJEIDI ARRIAGA MORALES</t>
  </si>
  <si>
    <t xml:space="preserve">BARBARA GABRIELA AGUILAR DAVILA </t>
  </si>
  <si>
    <t>FUNCIONARIOS Y SERVIDORES PÚBLICOS :   PERÍODO DEL 01 AL 30 DE NOVIEMBRE 2024</t>
  </si>
  <si>
    <t>Guatemala, 30 de noviembre del 2024</t>
  </si>
  <si>
    <t>VACANTE *1</t>
  </si>
  <si>
    <t>*1 VACANTE DESDE EL 1.ENERO 2024</t>
  </si>
  <si>
    <t>*2 VACANTE DESDE EL1.ENERO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</si>
</sst>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theme="3" tint="-0.499984740745262"/>
      <name val="ARIAL"/>
      <family val="2"/>
    </font>
    <font>
      <b/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6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43" fontId="14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1" applyFont="1" applyFill="1">
      <alignment vertical="top"/>
    </xf>
    <xf numFmtId="0" fontId="2" fillId="0" borderId="0" xfId="1" applyFont="1">
      <alignment vertical="top"/>
    </xf>
    <xf numFmtId="0" fontId="3" fillId="0" borderId="0" xfId="1" applyFont="1">
      <alignment vertical="top"/>
    </xf>
    <xf numFmtId="4" fontId="1" fillId="0" borderId="0" xfId="1" applyNumberFormat="1">
      <alignment vertical="top"/>
    </xf>
    <xf numFmtId="4" fontId="1" fillId="0" borderId="0" xfId="1" applyNumberFormat="1" applyFill="1" applyAlignment="1">
      <alignment horizontal="left" vertical="top"/>
    </xf>
    <xf numFmtId="0" fontId="1" fillId="0" borderId="0" xfId="1">
      <alignment vertical="top"/>
    </xf>
    <xf numFmtId="0" fontId="4" fillId="0" borderId="0" xfId="1" applyFont="1">
      <alignment vertical="top"/>
    </xf>
    <xf numFmtId="0" fontId="5" fillId="2" borderId="1" xfId="1" applyFont="1" applyFill="1" applyBorder="1">
      <alignment vertical="top"/>
    </xf>
    <xf numFmtId="0" fontId="2" fillId="2" borderId="2" xfId="1" applyFont="1" applyFill="1" applyBorder="1">
      <alignment vertical="top"/>
    </xf>
    <xf numFmtId="0" fontId="5" fillId="2" borderId="2" xfId="1" applyFont="1" applyFill="1" applyBorder="1" applyAlignment="1">
      <alignment horizontal="center" vertical="top"/>
    </xf>
    <xf numFmtId="4" fontId="6" fillId="2" borderId="2" xfId="1" quotePrefix="1" applyNumberFormat="1" applyFont="1" applyFill="1" applyBorder="1" applyAlignment="1">
      <alignment horizontal="center" vertical="top"/>
    </xf>
    <xf numFmtId="4" fontId="6" fillId="2" borderId="3" xfId="1" quotePrefix="1" applyNumberFormat="1" applyFont="1" applyFill="1" applyBorder="1" applyAlignment="1">
      <alignment horizontal="center" vertical="top"/>
    </xf>
    <xf numFmtId="4" fontId="6" fillId="2" borderId="4" xfId="1" quotePrefix="1" applyNumberFormat="1" applyFont="1" applyFill="1" applyBorder="1" applyAlignment="1">
      <alignment horizontal="center" vertical="top"/>
    </xf>
    <xf numFmtId="4" fontId="6" fillId="2" borderId="5" xfId="1" quotePrefix="1" applyNumberFormat="1" applyFont="1" applyFill="1" applyBorder="1" applyAlignment="1">
      <alignment horizontal="center" vertical="top"/>
    </xf>
    <xf numFmtId="4" fontId="6" fillId="2" borderId="2" xfId="1" applyNumberFormat="1" applyFont="1" applyFill="1" applyBorder="1" applyAlignment="1">
      <alignment horizontal="center" vertical="top"/>
    </xf>
    <xf numFmtId="4" fontId="2" fillId="0" borderId="0" xfId="1" applyNumberFormat="1" applyFont="1" applyFill="1">
      <alignment vertical="top"/>
    </xf>
    <xf numFmtId="0" fontId="5" fillId="2" borderId="7" xfId="1" applyFont="1" applyFill="1" applyBorder="1">
      <alignment vertical="top"/>
    </xf>
    <xf numFmtId="0" fontId="2" fillId="2" borderId="8" xfId="1" applyFont="1" applyFill="1" applyBorder="1">
      <alignment vertical="top"/>
    </xf>
    <xf numFmtId="0" fontId="5" fillId="2" borderId="8" xfId="1" applyFont="1" applyFill="1" applyBorder="1" applyAlignment="1">
      <alignment horizontal="center" vertical="top"/>
    </xf>
    <xf numFmtId="4" fontId="5" fillId="2" borderId="2" xfId="1" applyNumberFormat="1" applyFont="1" applyFill="1" applyBorder="1" applyAlignment="1">
      <alignment horizontal="center" vertical="top"/>
    </xf>
    <xf numFmtId="4" fontId="5" fillId="2" borderId="0" xfId="1" applyNumberFormat="1" applyFont="1" applyFill="1" applyBorder="1" applyAlignment="1">
      <alignment horizontal="center" vertical="top"/>
    </xf>
    <xf numFmtId="4" fontId="5" fillId="2" borderId="8" xfId="1" applyNumberFormat="1" applyFont="1" applyFill="1" applyBorder="1" applyAlignment="1">
      <alignment horizontal="center" vertical="top"/>
    </xf>
    <xf numFmtId="4" fontId="7" fillId="2" borderId="2" xfId="1" applyNumberFormat="1" applyFont="1" applyFill="1" applyBorder="1" applyAlignment="1">
      <alignment horizontal="center" vertical="top"/>
    </xf>
    <xf numFmtId="0" fontId="5" fillId="2" borderId="7" xfId="1" applyFont="1" applyFill="1" applyBorder="1" applyAlignment="1">
      <alignment horizontal="center" vertical="top"/>
    </xf>
    <xf numFmtId="4" fontId="5" fillId="2" borderId="12" xfId="1" applyNumberFormat="1" applyFont="1" applyFill="1" applyBorder="1" applyAlignment="1">
      <alignment horizontal="center" vertical="top"/>
    </xf>
    <xf numFmtId="4" fontId="7" fillId="2" borderId="12" xfId="1" applyNumberFormat="1" applyFont="1" applyFill="1" applyBorder="1" applyAlignment="1">
      <alignment horizontal="center" vertical="top"/>
    </xf>
    <xf numFmtId="0" fontId="5" fillId="2" borderId="9" xfId="1" applyFont="1" applyFill="1" applyBorder="1" applyAlignment="1">
      <alignment horizontal="center" vertical="top"/>
    </xf>
    <xf numFmtId="0" fontId="5" fillId="2" borderId="12" xfId="1" applyFont="1" applyFill="1" applyBorder="1" applyAlignment="1">
      <alignment horizontal="center" vertical="top"/>
    </xf>
    <xf numFmtId="4" fontId="5" fillId="2" borderId="4" xfId="1" quotePrefix="1" applyNumberFormat="1" applyFont="1" applyFill="1" applyBorder="1" applyAlignment="1">
      <alignment horizontal="center" vertical="top"/>
    </xf>
    <xf numFmtId="4" fontId="5" fillId="2" borderId="10" xfId="1" quotePrefix="1" applyNumberFormat="1" applyFont="1" applyFill="1" applyBorder="1" applyAlignment="1">
      <alignment horizontal="center" vertical="top"/>
    </xf>
    <xf numFmtId="4" fontId="5" fillId="2" borderId="10" xfId="1" applyNumberFormat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center" vertical="top"/>
    </xf>
    <xf numFmtId="0" fontId="3" fillId="0" borderId="4" xfId="1" applyFont="1" applyFill="1" applyBorder="1">
      <alignment vertical="top"/>
    </xf>
    <xf numFmtId="0" fontId="1" fillId="0" borderId="4" xfId="1" applyFont="1" applyFill="1" applyBorder="1">
      <alignment vertical="top"/>
    </xf>
    <xf numFmtId="4" fontId="1" fillId="0" borderId="4" xfId="1" applyNumberFormat="1" applyFont="1" applyFill="1" applyBorder="1">
      <alignment vertical="top"/>
    </xf>
    <xf numFmtId="4" fontId="1" fillId="0" borderId="4" xfId="1" applyNumberFormat="1" applyFont="1" applyBorder="1">
      <alignment vertical="top"/>
    </xf>
    <xf numFmtId="4" fontId="1" fillId="0" borderId="4" xfId="1" applyNumberFormat="1" applyBorder="1">
      <alignment vertical="top"/>
    </xf>
    <xf numFmtId="4" fontId="8" fillId="3" borderId="4" xfId="1" applyNumberFormat="1" applyFont="1" applyFill="1" applyBorder="1">
      <alignment vertical="top"/>
    </xf>
    <xf numFmtId="4" fontId="8" fillId="4" borderId="4" xfId="1" applyNumberFormat="1" applyFont="1" applyFill="1" applyBorder="1">
      <alignment vertical="top"/>
    </xf>
    <xf numFmtId="4" fontId="8" fillId="4" borderId="4" xfId="0" applyNumberFormat="1" applyFont="1" applyFill="1" applyBorder="1" applyAlignment="1">
      <alignment vertical="top"/>
    </xf>
    <xf numFmtId="0" fontId="9" fillId="0" borderId="4" xfId="1" applyFont="1" applyFill="1" applyBorder="1">
      <alignment vertical="top"/>
    </xf>
    <xf numFmtId="4" fontId="1" fillId="0" borderId="4" xfId="1" applyNumberFormat="1" applyFill="1" applyBorder="1">
      <alignment vertical="top"/>
    </xf>
    <xf numFmtId="0" fontId="3" fillId="0" borderId="4" xfId="1" applyFont="1" applyFill="1" applyBorder="1" applyAlignment="1">
      <alignment horizontal="left" vertical="top"/>
    </xf>
    <xf numFmtId="4" fontId="10" fillId="0" borderId="4" xfId="1" applyNumberFormat="1" applyFont="1" applyFill="1" applyBorder="1">
      <alignment vertical="top"/>
    </xf>
    <xf numFmtId="4" fontId="11" fillId="4" borderId="4" xfId="1" applyNumberFormat="1" applyFont="1" applyFill="1" applyBorder="1">
      <alignment vertical="top"/>
    </xf>
    <xf numFmtId="0" fontId="12" fillId="0" borderId="4" xfId="1" applyFont="1" applyFill="1" applyBorder="1" applyAlignment="1">
      <alignment horizontal="left" vertical="top"/>
    </xf>
    <xf numFmtId="0" fontId="2" fillId="0" borderId="0" xfId="1" applyFont="1" applyFill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" fillId="0" borderId="0" xfId="1" applyFont="1" applyFill="1">
      <alignment vertical="top"/>
    </xf>
    <xf numFmtId="4" fontId="1" fillId="0" borderId="0" xfId="1" applyNumberFormat="1" applyFill="1">
      <alignment vertical="top"/>
    </xf>
    <xf numFmtId="4" fontId="8" fillId="0" borderId="0" xfId="1" applyNumberFormat="1" applyFont="1" applyFill="1">
      <alignment vertical="top"/>
    </xf>
    <xf numFmtId="4" fontId="8" fillId="0" borderId="0" xfId="1" applyNumberFormat="1" applyFont="1" applyFill="1" applyAlignment="1">
      <alignment horizontal="left" vertical="top"/>
    </xf>
    <xf numFmtId="0" fontId="6" fillId="0" borderId="0" xfId="1" applyFont="1" applyFill="1" applyAlignment="1">
      <alignment horizontal="center" vertical="top"/>
    </xf>
    <xf numFmtId="4" fontId="2" fillId="0" borderId="0" xfId="1" applyNumberFormat="1" applyFont="1" applyFill="1" applyAlignment="1">
      <alignment horizontal="center" vertical="top"/>
    </xf>
    <xf numFmtId="4" fontId="8" fillId="0" borderId="0" xfId="1" applyNumberFormat="1" applyFont="1" applyBorder="1">
      <alignment vertical="top"/>
    </xf>
    <xf numFmtId="4" fontId="8" fillId="0" borderId="0" xfId="1" applyNumberFormat="1" applyFont="1" applyFill="1" applyBorder="1">
      <alignment vertical="top"/>
    </xf>
    <xf numFmtId="4" fontId="8" fillId="0" borderId="0" xfId="1" applyNumberFormat="1" applyFont="1" applyFill="1" applyBorder="1" applyAlignment="1">
      <alignment horizontal="left" vertical="top"/>
    </xf>
    <xf numFmtId="4" fontId="1" fillId="0" borderId="0" xfId="1" applyNumberFormat="1" applyFont="1" applyFill="1">
      <alignment vertical="top"/>
    </xf>
    <xf numFmtId="0" fontId="2" fillId="0" borderId="0" xfId="1" applyFont="1" applyFill="1" applyBorder="1" applyAlignment="1">
      <alignment horizontal="center" vertical="top"/>
    </xf>
    <xf numFmtId="0" fontId="13" fillId="0" borderId="0" xfId="1" applyFont="1">
      <alignment vertical="top"/>
    </xf>
    <xf numFmtId="4" fontId="3" fillId="0" borderId="0" xfId="1" applyNumberFormat="1" applyFont="1">
      <alignment vertical="top"/>
    </xf>
    <xf numFmtId="0" fontId="6" fillId="0" borderId="0" xfId="1" applyFont="1" applyFill="1" applyBorder="1" applyAlignment="1">
      <alignment horizontal="center" vertical="top"/>
    </xf>
    <xf numFmtId="4" fontId="8" fillId="0" borderId="4" xfId="1" applyNumberFormat="1" applyFont="1" applyFill="1" applyBorder="1" applyAlignment="1">
      <alignment horizontal="right" vertical="top"/>
    </xf>
    <xf numFmtId="0" fontId="6" fillId="0" borderId="0" xfId="1" applyFont="1">
      <alignment vertical="top"/>
    </xf>
    <xf numFmtId="43" fontId="1" fillId="0" borderId="0" xfId="2" applyFont="1" applyAlignment="1">
      <alignment vertical="top"/>
    </xf>
    <xf numFmtId="43" fontId="2" fillId="0" borderId="0" xfId="1" applyNumberFormat="1" applyFont="1">
      <alignment vertical="top"/>
    </xf>
    <xf numFmtId="4" fontId="1" fillId="4" borderId="4" xfId="1" applyNumberFormat="1" applyFont="1" applyFill="1" applyBorder="1">
      <alignment vertical="top"/>
    </xf>
    <xf numFmtId="4" fontId="1" fillId="4" borderId="4" xfId="1" applyNumberFormat="1" applyFill="1" applyBorder="1">
      <alignment vertical="top"/>
    </xf>
    <xf numFmtId="4" fontId="8" fillId="0" borderId="4" xfId="1" applyNumberFormat="1" applyFont="1" applyFill="1" applyBorder="1">
      <alignment vertical="top"/>
    </xf>
    <xf numFmtId="4" fontId="8" fillId="0" borderId="4" xfId="0" applyNumberFormat="1" applyFont="1" applyFill="1" applyBorder="1" applyAlignment="1">
      <alignment vertical="top"/>
    </xf>
    <xf numFmtId="0" fontId="15" fillId="4" borderId="4" xfId="1" applyFont="1" applyFill="1" applyBorder="1" applyAlignment="1">
      <alignment horizontal="center" vertical="top"/>
    </xf>
    <xf numFmtId="0" fontId="16" fillId="4" borderId="4" xfId="1" applyFont="1" applyFill="1" applyBorder="1">
      <alignment vertical="top"/>
    </xf>
    <xf numFmtId="0" fontId="17" fillId="4" borderId="4" xfId="1" applyFont="1" applyFill="1" applyBorder="1">
      <alignment vertical="top"/>
    </xf>
    <xf numFmtId="0" fontId="1" fillId="4" borderId="4" xfId="1" applyFont="1" applyFill="1" applyBorder="1">
      <alignment vertical="top"/>
    </xf>
    <xf numFmtId="4" fontId="11" fillId="4" borderId="4" xfId="1" applyNumberFormat="1" applyFont="1" applyFill="1" applyBorder="1" applyAlignment="1">
      <alignment horizontal="right" vertical="top"/>
    </xf>
    <xf numFmtId="4" fontId="17" fillId="4" borderId="0" xfId="1" applyNumberFormat="1" applyFont="1" applyFill="1">
      <alignment vertical="top"/>
    </xf>
    <xf numFmtId="0" fontId="2" fillId="4" borderId="4" xfId="1" applyFont="1" applyFill="1" applyBorder="1" applyAlignment="1">
      <alignment horizontal="center" vertical="top"/>
    </xf>
    <xf numFmtId="0" fontId="3" fillId="4" borderId="4" xfId="1" applyFont="1" applyFill="1" applyBorder="1">
      <alignment vertical="top"/>
    </xf>
    <xf numFmtId="4" fontId="8" fillId="4" borderId="4" xfId="1" applyNumberFormat="1" applyFont="1" applyFill="1" applyBorder="1" applyAlignment="1">
      <alignment horizontal="right" vertical="top"/>
    </xf>
    <xf numFmtId="4" fontId="1" fillId="4" borderId="0" xfId="1" applyNumberFormat="1" applyFill="1">
      <alignment vertical="top"/>
    </xf>
    <xf numFmtId="0" fontId="12" fillId="4" borderId="4" xfId="1" applyFont="1" applyFill="1" applyBorder="1" applyAlignment="1">
      <alignment horizontal="left" vertical="top"/>
    </xf>
    <xf numFmtId="0" fontId="1" fillId="3" borderId="4" xfId="1" applyFont="1" applyFill="1" applyBorder="1">
      <alignment vertical="top"/>
    </xf>
    <xf numFmtId="4" fontId="1" fillId="3" borderId="4" xfId="1" applyNumberFormat="1" applyFont="1" applyFill="1" applyBorder="1">
      <alignment vertical="top"/>
    </xf>
    <xf numFmtId="4" fontId="1" fillId="3" borderId="4" xfId="1" applyNumberFormat="1" applyFill="1" applyBorder="1">
      <alignment vertical="top"/>
    </xf>
    <xf numFmtId="4" fontId="8" fillId="3" borderId="4" xfId="0" applyNumberFormat="1" applyFont="1" applyFill="1" applyBorder="1" applyAlignment="1">
      <alignment vertical="top"/>
    </xf>
    <xf numFmtId="43" fontId="8" fillId="0" borderId="4" xfId="2" applyFont="1" applyBorder="1" applyAlignment="1">
      <alignment horizontal="right" vertical="top"/>
    </xf>
    <xf numFmtId="4" fontId="17" fillId="4" borderId="4" xfId="1" applyNumberFormat="1" applyFont="1" applyFill="1" applyBorder="1">
      <alignment vertical="top"/>
    </xf>
    <xf numFmtId="4" fontId="11" fillId="4" borderId="4" xfId="0" applyNumberFormat="1" applyFont="1" applyFill="1" applyBorder="1" applyAlignment="1">
      <alignment vertical="top"/>
    </xf>
    <xf numFmtId="0" fontId="18" fillId="0" borderId="0" xfId="1" applyFont="1" applyFill="1" applyBorder="1">
      <alignment vertical="top"/>
    </xf>
    <xf numFmtId="0" fontId="18" fillId="0" borderId="0" xfId="1" applyFont="1">
      <alignment vertical="top"/>
    </xf>
    <xf numFmtId="4" fontId="6" fillId="2" borderId="1" xfId="1" applyNumberFormat="1" applyFont="1" applyFill="1" applyBorder="1" applyAlignment="1">
      <alignment horizontal="center" vertical="center"/>
    </xf>
    <xf numFmtId="4" fontId="6" fillId="2" borderId="5" xfId="1" applyNumberFormat="1" applyFont="1" applyFill="1" applyBorder="1" applyAlignment="1">
      <alignment horizontal="center" vertical="center"/>
    </xf>
    <xf numFmtId="4" fontId="6" fillId="2" borderId="6" xfId="1" applyNumberFormat="1" applyFont="1" applyFill="1" applyBorder="1" applyAlignment="1">
      <alignment horizontal="center" vertical="center"/>
    </xf>
    <xf numFmtId="4" fontId="6" fillId="2" borderId="9" xfId="1" applyNumberFormat="1" applyFont="1" applyFill="1" applyBorder="1" applyAlignment="1">
      <alignment horizontal="center" vertical="center"/>
    </xf>
    <xf numFmtId="4" fontId="6" fillId="2" borderId="10" xfId="1" applyNumberFormat="1" applyFont="1" applyFill="1" applyBorder="1" applyAlignment="1">
      <alignment horizontal="center" vertical="center"/>
    </xf>
    <xf numFmtId="4" fontId="6" fillId="2" borderId="11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2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BX59"/>
  <sheetViews>
    <sheetView tabSelected="1" zoomScale="121" zoomScaleNormal="121" workbookViewId="0">
      <pane xSplit="2" ySplit="9" topLeftCell="C25" activePane="bottomRight" state="frozen"/>
      <selection pane="topRight" activeCell="C1" sqref="C1"/>
      <selection pane="bottomLeft" activeCell="A10" sqref="A10"/>
      <selection pane="bottomRight" activeCell="B40" sqref="B40"/>
    </sheetView>
  </sheetViews>
  <sheetFormatPr baseColWidth="10" defaultRowHeight="12.75" x14ac:dyDescent="0.25"/>
  <cols>
    <col min="1" max="1" width="4.5703125" style="1" bestFit="1" customWidth="1"/>
    <col min="2" max="2" width="65.42578125" style="2" customWidth="1"/>
    <col min="3" max="3" width="41.5703125" style="6" customWidth="1"/>
    <col min="4" max="4" width="4.85546875" style="49" customWidth="1"/>
    <col min="5" max="5" width="10.42578125" style="4" customWidth="1"/>
    <col min="6" max="7" width="10.28515625" style="4" customWidth="1"/>
    <col min="8" max="8" width="12.140625" style="4" customWidth="1"/>
    <col min="9" max="9" width="10.42578125" style="4" customWidth="1"/>
    <col min="10" max="10" width="11.7109375" style="4" customWidth="1"/>
    <col min="11" max="11" width="10.42578125" style="4" customWidth="1"/>
    <col min="12" max="12" width="12" style="4" customWidth="1"/>
    <col min="13" max="13" width="8.140625" style="4" customWidth="1"/>
    <col min="14" max="14" width="10" style="4" customWidth="1"/>
    <col min="15" max="15" width="10.140625" style="4" customWidth="1"/>
    <col min="16" max="16" width="9.28515625" style="4" customWidth="1"/>
    <col min="17" max="17" width="9" style="4" customWidth="1"/>
    <col min="18" max="18" width="1" style="4" hidden="1" customWidth="1"/>
    <col min="19" max="20" width="10.85546875" style="4" customWidth="1"/>
    <col min="21" max="21" width="7" style="4" customWidth="1"/>
    <col min="22" max="22" width="11.28515625" style="4" customWidth="1"/>
    <col min="23" max="23" width="17.28515625" style="4" customWidth="1"/>
    <col min="24" max="24" width="15" style="5" customWidth="1"/>
    <col min="25" max="16384" width="11.42578125" style="6"/>
  </cols>
  <sheetData>
    <row r="1" spans="1:76" ht="18" x14ac:dyDescent="0.25">
      <c r="D1" s="4"/>
      <c r="E1" s="7" t="s">
        <v>0</v>
      </c>
      <c r="AC1" s="65"/>
    </row>
    <row r="2" spans="1:76" ht="18" x14ac:dyDescent="0.25">
      <c r="D2" s="4"/>
      <c r="E2" s="7" t="s">
        <v>1</v>
      </c>
      <c r="V2"/>
      <c r="AC2" s="65"/>
    </row>
    <row r="3" spans="1:76" ht="18" x14ac:dyDescent="0.25">
      <c r="C3"/>
      <c r="D3" s="4"/>
      <c r="E3" s="7" t="s">
        <v>135</v>
      </c>
      <c r="AC3" s="65"/>
    </row>
    <row r="4" spans="1:76" x14ac:dyDescent="0.25">
      <c r="C4" s="3"/>
      <c r="D4" s="4"/>
      <c r="AC4" s="65"/>
    </row>
    <row r="5" spans="1:76" x14ac:dyDescent="0.25">
      <c r="C5" s="3"/>
      <c r="D5" s="4"/>
      <c r="AC5" s="65"/>
    </row>
    <row r="6" spans="1:76" s="16" customFormat="1" ht="15" customHeight="1" x14ac:dyDescent="0.25">
      <c r="A6" s="97" t="s">
        <v>30</v>
      </c>
      <c r="B6" s="8"/>
      <c r="C6" s="9"/>
      <c r="D6" s="10"/>
      <c r="E6" s="11" t="s">
        <v>2</v>
      </c>
      <c r="F6" s="12" t="s">
        <v>3</v>
      </c>
      <c r="G6" s="13" t="s">
        <v>4</v>
      </c>
      <c r="H6" s="12" t="s">
        <v>5</v>
      </c>
      <c r="I6" s="11" t="s">
        <v>6</v>
      </c>
      <c r="J6" s="11" t="s">
        <v>7</v>
      </c>
      <c r="K6" s="14" t="s">
        <v>8</v>
      </c>
      <c r="L6" s="15"/>
      <c r="M6" s="91" t="s">
        <v>9</v>
      </c>
      <c r="N6" s="92"/>
      <c r="O6" s="92"/>
      <c r="P6" s="92"/>
      <c r="Q6" s="92"/>
      <c r="R6" s="92"/>
      <c r="S6" s="92"/>
      <c r="T6" s="92"/>
      <c r="U6" s="93"/>
      <c r="V6" s="15"/>
      <c r="W6" s="15"/>
      <c r="X6" s="11" t="s">
        <v>10</v>
      </c>
      <c r="Y6" s="2"/>
      <c r="Z6" s="2"/>
      <c r="AA6" s="2"/>
      <c r="AB6" s="2"/>
      <c r="AC6" s="6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</row>
    <row r="7" spans="1:76" s="16" customFormat="1" ht="11.25" x14ac:dyDescent="0.25">
      <c r="A7" s="97"/>
      <c r="B7" s="17"/>
      <c r="C7" s="18"/>
      <c r="D7" s="19"/>
      <c r="E7" s="20" t="s">
        <v>11</v>
      </c>
      <c r="F7" s="21" t="s">
        <v>12</v>
      </c>
      <c r="G7" s="20" t="s">
        <v>12</v>
      </c>
      <c r="H7" s="22" t="s">
        <v>13</v>
      </c>
      <c r="I7" s="20" t="s">
        <v>12</v>
      </c>
      <c r="J7" s="23" t="s">
        <v>14</v>
      </c>
      <c r="K7" s="20" t="s">
        <v>15</v>
      </c>
      <c r="L7" s="22"/>
      <c r="M7" s="94"/>
      <c r="N7" s="95"/>
      <c r="O7" s="95"/>
      <c r="P7" s="95"/>
      <c r="Q7" s="95"/>
      <c r="R7" s="95"/>
      <c r="S7" s="95"/>
      <c r="T7" s="95"/>
      <c r="U7" s="96"/>
      <c r="V7" s="22"/>
      <c r="W7" s="22"/>
      <c r="X7" s="20" t="s">
        <v>16</v>
      </c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</row>
    <row r="8" spans="1:76" s="16" customFormat="1" ht="11.25" x14ac:dyDescent="0.25">
      <c r="A8" s="97"/>
      <c r="B8" s="24" t="s">
        <v>17</v>
      </c>
      <c r="C8" s="18"/>
      <c r="D8" s="19" t="s">
        <v>18</v>
      </c>
      <c r="E8" s="25" t="s">
        <v>19</v>
      </c>
      <c r="F8" s="21" t="s">
        <v>20</v>
      </c>
      <c r="G8" s="25" t="s">
        <v>21</v>
      </c>
      <c r="H8" s="25" t="s">
        <v>22</v>
      </c>
      <c r="I8" s="25" t="s">
        <v>23</v>
      </c>
      <c r="J8" s="26" t="s">
        <v>24</v>
      </c>
      <c r="K8" s="25"/>
      <c r="L8" s="22" t="s">
        <v>25</v>
      </c>
      <c r="M8" s="21"/>
      <c r="N8" s="22"/>
      <c r="O8" s="21"/>
      <c r="P8" s="22"/>
      <c r="Q8" s="21" t="s">
        <v>26</v>
      </c>
      <c r="R8" s="22" t="s">
        <v>27</v>
      </c>
      <c r="S8" s="22" t="s">
        <v>28</v>
      </c>
      <c r="T8" s="20"/>
      <c r="U8" s="21"/>
      <c r="V8" s="22" t="s">
        <v>25</v>
      </c>
      <c r="W8" s="22"/>
      <c r="X8" s="25" t="s">
        <v>29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</row>
    <row r="9" spans="1:76" s="16" customFormat="1" ht="11.25" x14ac:dyDescent="0.25">
      <c r="A9" s="97"/>
      <c r="B9" s="27" t="s">
        <v>31</v>
      </c>
      <c r="C9" s="28" t="s">
        <v>32</v>
      </c>
      <c r="D9" s="28" t="s">
        <v>33</v>
      </c>
      <c r="E9" s="29" t="s">
        <v>34</v>
      </c>
      <c r="F9" s="29" t="s">
        <v>35</v>
      </c>
      <c r="G9" s="29" t="s">
        <v>35</v>
      </c>
      <c r="H9" s="29" t="s">
        <v>36</v>
      </c>
      <c r="I9" s="29" t="s">
        <v>37</v>
      </c>
      <c r="J9" s="29" t="s">
        <v>38</v>
      </c>
      <c r="K9" s="30" t="s">
        <v>39</v>
      </c>
      <c r="L9" s="25" t="s">
        <v>40</v>
      </c>
      <c r="M9" s="31" t="s">
        <v>41</v>
      </c>
      <c r="N9" s="25" t="s">
        <v>42</v>
      </c>
      <c r="O9" s="31" t="s">
        <v>43</v>
      </c>
      <c r="P9" s="25" t="s">
        <v>44</v>
      </c>
      <c r="Q9" s="31" t="s">
        <v>45</v>
      </c>
      <c r="R9" s="25" t="s">
        <v>46</v>
      </c>
      <c r="S9" s="25" t="s">
        <v>47</v>
      </c>
      <c r="T9" s="25" t="s">
        <v>117</v>
      </c>
      <c r="U9" s="31" t="s">
        <v>48</v>
      </c>
      <c r="V9" s="25" t="s">
        <v>49</v>
      </c>
      <c r="W9" s="25" t="s">
        <v>50</v>
      </c>
      <c r="X9" s="29" t="s">
        <v>51</v>
      </c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</row>
    <row r="10" spans="1:76" s="4" customFormat="1" ht="21" customHeight="1" x14ac:dyDescent="0.25">
      <c r="A10" s="32">
        <v>1</v>
      </c>
      <c r="B10" s="33" t="s">
        <v>128</v>
      </c>
      <c r="C10" s="34" t="s">
        <v>52</v>
      </c>
      <c r="D10" s="34">
        <v>30</v>
      </c>
      <c r="E10" s="35">
        <v>17500</v>
      </c>
      <c r="F10" s="36">
        <v>250</v>
      </c>
      <c r="G10" s="36">
        <v>6000</v>
      </c>
      <c r="H10" s="35">
        <v>6000</v>
      </c>
      <c r="I10" s="36">
        <v>375</v>
      </c>
      <c r="J10" s="36">
        <v>12000</v>
      </c>
      <c r="K10" s="37"/>
      <c r="L10" s="38">
        <f t="shared" ref="L10:L43" si="0">SUM(E10:J10)</f>
        <v>42125</v>
      </c>
      <c r="M10" s="39">
        <v>0</v>
      </c>
      <c r="N10" s="39">
        <v>4481.25</v>
      </c>
      <c r="O10" s="39">
        <v>401.52</v>
      </c>
      <c r="P10" s="39">
        <v>1676.77</v>
      </c>
      <c r="Q10" s="39"/>
      <c r="R10" s="40">
        <v>0</v>
      </c>
      <c r="S10" s="39"/>
      <c r="T10" s="39"/>
      <c r="U10" s="37"/>
      <c r="V10" s="38">
        <f>SUM(M10:U10)</f>
        <v>6559.5400000000009</v>
      </c>
      <c r="W10" s="38">
        <f>L10-V10</f>
        <v>35565.46</v>
      </c>
      <c r="X10" s="63"/>
    </row>
    <row r="11" spans="1:76" s="4" customFormat="1" ht="21.75" customHeight="1" x14ac:dyDescent="0.25">
      <c r="A11" s="32">
        <v>2</v>
      </c>
      <c r="B11" s="33" t="s">
        <v>53</v>
      </c>
      <c r="C11" s="34" t="s">
        <v>54</v>
      </c>
      <c r="D11" s="34">
        <v>30</v>
      </c>
      <c r="E11" s="35">
        <f>2441</f>
        <v>2441</v>
      </c>
      <c r="F11" s="36">
        <f>250</f>
        <v>250</v>
      </c>
      <c r="G11" s="36">
        <v>2600</v>
      </c>
      <c r="H11" s="35">
        <v>1000</v>
      </c>
      <c r="I11" s="36"/>
      <c r="J11" s="36"/>
      <c r="K11" s="37"/>
      <c r="L11" s="38">
        <f t="shared" si="0"/>
        <v>6291</v>
      </c>
      <c r="M11" s="39">
        <v>181.23</v>
      </c>
      <c r="N11" s="39">
        <v>785.33</v>
      </c>
      <c r="O11" s="39">
        <v>81.191040000000001</v>
      </c>
      <c r="P11" s="39">
        <v>67.06</v>
      </c>
      <c r="Q11" s="39"/>
      <c r="R11" s="40">
        <v>0</v>
      </c>
      <c r="S11" s="39">
        <v>945.82</v>
      </c>
      <c r="T11" s="39"/>
      <c r="U11" s="37"/>
      <c r="V11" s="38">
        <f t="shared" ref="V11:V43" si="1">SUM(M11:U11)</f>
        <v>2060.6310400000002</v>
      </c>
      <c r="W11" s="38">
        <f>L11-V11</f>
        <v>4230.3689599999998</v>
      </c>
      <c r="X11" s="63"/>
    </row>
    <row r="12" spans="1:76" s="4" customFormat="1" ht="21" customHeight="1" x14ac:dyDescent="0.25">
      <c r="A12" s="32">
        <v>3</v>
      </c>
      <c r="B12" s="33" t="s">
        <v>129</v>
      </c>
      <c r="C12" s="34" t="s">
        <v>55</v>
      </c>
      <c r="D12" s="34">
        <v>30</v>
      </c>
      <c r="E12" s="35">
        <v>12773</v>
      </c>
      <c r="F12" s="36">
        <v>250</v>
      </c>
      <c r="G12" s="36">
        <v>6000</v>
      </c>
      <c r="H12" s="35">
        <v>6000</v>
      </c>
      <c r="I12" s="36">
        <v>375</v>
      </c>
      <c r="J12" s="36">
        <v>12000</v>
      </c>
      <c r="K12" s="37"/>
      <c r="L12" s="38">
        <f t="shared" si="0"/>
        <v>37398</v>
      </c>
      <c r="M12" s="39">
        <v>0</v>
      </c>
      <c r="N12" s="39">
        <v>3772.2</v>
      </c>
      <c r="O12" s="39">
        <v>337.99</v>
      </c>
      <c r="P12" s="39">
        <v>1392.22</v>
      </c>
      <c r="Q12" s="39"/>
      <c r="R12" s="40">
        <v>0</v>
      </c>
      <c r="S12" s="39"/>
      <c r="T12" s="39"/>
      <c r="U12" s="37"/>
      <c r="V12" s="38">
        <f>SUM(M12:U12)</f>
        <v>5502.41</v>
      </c>
      <c r="W12" s="38">
        <f>L12-V12</f>
        <v>31895.59</v>
      </c>
      <c r="X12" s="63"/>
    </row>
    <row r="13" spans="1:76" s="4" customFormat="1" ht="21" customHeight="1" x14ac:dyDescent="0.25">
      <c r="A13" s="32">
        <v>4</v>
      </c>
      <c r="B13" s="33" t="s">
        <v>56</v>
      </c>
      <c r="C13" s="34" t="s">
        <v>57</v>
      </c>
      <c r="D13" s="34">
        <v>30</v>
      </c>
      <c r="E13" s="35">
        <f>10261</f>
        <v>10261</v>
      </c>
      <c r="F13" s="36">
        <f>250</f>
        <v>250</v>
      </c>
      <c r="G13" s="36">
        <v>5000</v>
      </c>
      <c r="H13" s="35"/>
      <c r="I13" s="36">
        <f>375</f>
        <v>375</v>
      </c>
      <c r="J13" s="36"/>
      <c r="K13" s="37"/>
      <c r="L13" s="38">
        <f t="shared" si="0"/>
        <v>15886</v>
      </c>
      <c r="M13" s="39">
        <v>469.08</v>
      </c>
      <c r="N13" s="39">
        <v>2345.4</v>
      </c>
      <c r="O13" s="39">
        <v>210.14784</v>
      </c>
      <c r="P13" s="39">
        <v>454.41</v>
      </c>
      <c r="Q13" s="39"/>
      <c r="R13" s="40">
        <v>0</v>
      </c>
      <c r="S13" s="39">
        <v>1783.92</v>
      </c>
      <c r="T13" s="39"/>
      <c r="U13" s="37"/>
      <c r="V13" s="38">
        <f>SUM(M13:U13)</f>
        <v>5262.95784</v>
      </c>
      <c r="W13" s="38">
        <f>L13-V13</f>
        <v>10623.042160000001</v>
      </c>
      <c r="X13" s="63"/>
    </row>
    <row r="14" spans="1:76" s="76" customFormat="1" ht="21" customHeight="1" x14ac:dyDescent="0.25">
      <c r="A14" s="71">
        <v>5</v>
      </c>
      <c r="B14" s="72" t="s">
        <v>130</v>
      </c>
      <c r="C14" s="73" t="s">
        <v>58</v>
      </c>
      <c r="D14" s="34">
        <v>30</v>
      </c>
      <c r="E14" s="87">
        <v>10261</v>
      </c>
      <c r="F14" s="87">
        <v>250</v>
      </c>
      <c r="G14" s="87">
        <v>5000</v>
      </c>
      <c r="H14" s="87"/>
      <c r="I14" s="87">
        <v>375</v>
      </c>
      <c r="J14" s="87"/>
      <c r="K14" s="87"/>
      <c r="L14" s="38">
        <f t="shared" si="0"/>
        <v>15886</v>
      </c>
      <c r="M14" s="45">
        <v>469.08</v>
      </c>
      <c r="N14" s="45">
        <v>2345.4</v>
      </c>
      <c r="O14" s="45">
        <v>0</v>
      </c>
      <c r="P14" s="45">
        <v>384.49</v>
      </c>
      <c r="Q14" s="45"/>
      <c r="R14" s="88"/>
      <c r="S14" s="45"/>
      <c r="T14" s="45"/>
      <c r="U14" s="87"/>
      <c r="V14" s="38">
        <f>SUM(M14:U14)</f>
        <v>3198.9700000000003</v>
      </c>
      <c r="W14" s="38">
        <f>L14-V14</f>
        <v>12687.029999999999</v>
      </c>
      <c r="X14" s="75"/>
    </row>
    <row r="15" spans="1:76" s="4" customFormat="1" ht="21" customHeight="1" x14ac:dyDescent="0.25">
      <c r="A15" s="32">
        <v>6</v>
      </c>
      <c r="B15" s="33" t="s">
        <v>134</v>
      </c>
      <c r="C15" s="34" t="s">
        <v>59</v>
      </c>
      <c r="D15" s="34">
        <v>30</v>
      </c>
      <c r="E15" s="35">
        <v>2441</v>
      </c>
      <c r="F15" s="35">
        <v>250</v>
      </c>
      <c r="G15" s="35">
        <v>2600</v>
      </c>
      <c r="H15" s="35"/>
      <c r="I15" s="35"/>
      <c r="J15" s="35"/>
      <c r="K15" s="37"/>
      <c r="L15" s="38">
        <f t="shared" ref="L15" si="2">SUM(E15:J15)</f>
        <v>5291</v>
      </c>
      <c r="M15" s="39">
        <v>151.22999999999999</v>
      </c>
      <c r="N15" s="39">
        <v>604.91999999999996</v>
      </c>
      <c r="O15" s="39"/>
      <c r="P15" s="39">
        <v>27.58</v>
      </c>
      <c r="Q15" s="39"/>
      <c r="R15" s="40">
        <v>0</v>
      </c>
      <c r="S15" s="39"/>
      <c r="T15" s="39"/>
      <c r="U15" s="37"/>
      <c r="V15" s="38">
        <f t="shared" si="1"/>
        <v>783.73</v>
      </c>
      <c r="W15" s="38">
        <f t="shared" ref="W15:W43" si="3">L15-V15</f>
        <v>4507.2700000000004</v>
      </c>
      <c r="X15" s="63"/>
    </row>
    <row r="16" spans="1:76" s="4" customFormat="1" ht="21" customHeight="1" x14ac:dyDescent="0.25">
      <c r="A16" s="32">
        <v>7</v>
      </c>
      <c r="B16" s="33" t="s">
        <v>121</v>
      </c>
      <c r="C16" s="34" t="s">
        <v>60</v>
      </c>
      <c r="D16" s="34">
        <v>30</v>
      </c>
      <c r="E16" s="35">
        <v>2441</v>
      </c>
      <c r="F16" s="35">
        <v>250</v>
      </c>
      <c r="G16" s="35">
        <v>2600</v>
      </c>
      <c r="H16" s="35"/>
      <c r="I16" s="35"/>
      <c r="J16" s="35"/>
      <c r="K16" s="37"/>
      <c r="L16" s="38">
        <f t="shared" si="0"/>
        <v>5291</v>
      </c>
      <c r="M16" s="39">
        <v>151.22999999999999</v>
      </c>
      <c r="N16" s="39">
        <v>604.91999999999996</v>
      </c>
      <c r="O16" s="39"/>
      <c r="P16" s="39">
        <v>27.58</v>
      </c>
      <c r="Q16" s="39"/>
      <c r="R16" s="40">
        <v>0</v>
      </c>
      <c r="S16" s="39"/>
      <c r="T16" s="39"/>
      <c r="U16" s="37"/>
      <c r="V16" s="38">
        <f t="shared" si="1"/>
        <v>783.73</v>
      </c>
      <c r="W16" s="38">
        <f t="shared" si="3"/>
        <v>4507.2700000000004</v>
      </c>
      <c r="X16" s="63"/>
    </row>
    <row r="17" spans="1:24" s="50" customFormat="1" ht="21" customHeight="1" x14ac:dyDescent="0.25">
      <c r="A17" s="32">
        <v>8</v>
      </c>
      <c r="B17" s="33" t="s">
        <v>82</v>
      </c>
      <c r="C17" s="34" t="s">
        <v>61</v>
      </c>
      <c r="D17" s="34">
        <v>30</v>
      </c>
      <c r="E17" s="35">
        <v>10261</v>
      </c>
      <c r="F17" s="35">
        <v>250</v>
      </c>
      <c r="G17" s="35">
        <v>5000</v>
      </c>
      <c r="H17" s="35"/>
      <c r="I17" s="35">
        <v>375</v>
      </c>
      <c r="J17" s="35"/>
      <c r="K17" s="42"/>
      <c r="L17" s="38">
        <f t="shared" si="0"/>
        <v>15886</v>
      </c>
      <c r="M17" s="69">
        <v>469.08</v>
      </c>
      <c r="N17" s="69">
        <v>2345.4</v>
      </c>
      <c r="O17" s="69">
        <v>210.15</v>
      </c>
      <c r="P17" s="69"/>
      <c r="Q17" s="69"/>
      <c r="R17" s="70">
        <v>0</v>
      </c>
      <c r="S17" s="69">
        <v>5287.53</v>
      </c>
      <c r="T17" s="69"/>
      <c r="U17" s="42"/>
      <c r="V17" s="38">
        <f t="shared" si="1"/>
        <v>8312.16</v>
      </c>
      <c r="W17" s="38">
        <f t="shared" si="3"/>
        <v>7573.84</v>
      </c>
      <c r="X17" s="63"/>
    </row>
    <row r="18" spans="1:24" s="4" customFormat="1" ht="21" customHeight="1" x14ac:dyDescent="0.25">
      <c r="A18" s="32">
        <v>9</v>
      </c>
      <c r="B18" s="33" t="s">
        <v>119</v>
      </c>
      <c r="C18" s="34" t="s">
        <v>62</v>
      </c>
      <c r="D18" s="34">
        <v>30</v>
      </c>
      <c r="E18" s="67">
        <v>1682</v>
      </c>
      <c r="F18" s="67">
        <v>250</v>
      </c>
      <c r="G18" s="67">
        <v>2300</v>
      </c>
      <c r="H18" s="67"/>
      <c r="I18" s="67"/>
      <c r="J18" s="67"/>
      <c r="K18" s="68"/>
      <c r="L18" s="38">
        <f t="shared" si="0"/>
        <v>4232</v>
      </c>
      <c r="M18" s="39">
        <v>119.46</v>
      </c>
      <c r="N18" s="39">
        <v>438.02</v>
      </c>
      <c r="O18" s="39"/>
      <c r="P18" s="39"/>
      <c r="Q18" s="39"/>
      <c r="R18" s="40">
        <v>0</v>
      </c>
      <c r="S18" s="39">
        <v>3230.74</v>
      </c>
      <c r="T18" s="39"/>
      <c r="U18" s="68"/>
      <c r="V18" s="38">
        <f t="shared" si="1"/>
        <v>3788.22</v>
      </c>
      <c r="W18" s="38">
        <f t="shared" si="3"/>
        <v>443.7800000000002</v>
      </c>
      <c r="X18" s="63"/>
    </row>
    <row r="19" spans="1:24" s="4" customFormat="1" ht="21" customHeight="1" x14ac:dyDescent="0.25">
      <c r="A19" s="32">
        <v>10</v>
      </c>
      <c r="B19" s="41" t="s">
        <v>63</v>
      </c>
      <c r="C19" s="34" t="s">
        <v>64</v>
      </c>
      <c r="D19" s="34">
        <v>30</v>
      </c>
      <c r="E19" s="35">
        <f>1831</f>
        <v>1831</v>
      </c>
      <c r="F19" s="35">
        <f>250</f>
        <v>250</v>
      </c>
      <c r="G19" s="35">
        <f>2500+62</f>
        <v>2562</v>
      </c>
      <c r="H19" s="35"/>
      <c r="I19" s="36"/>
      <c r="J19" s="36"/>
      <c r="K19" s="37"/>
      <c r="L19" s="38">
        <f t="shared" si="0"/>
        <v>4643</v>
      </c>
      <c r="M19" s="39">
        <v>131.79</v>
      </c>
      <c r="N19" s="39">
        <v>527.16</v>
      </c>
      <c r="O19" s="39"/>
      <c r="P19" s="39">
        <v>0.04</v>
      </c>
      <c r="Q19" s="39">
        <v>1537.55</v>
      </c>
      <c r="R19" s="40">
        <v>0</v>
      </c>
      <c r="S19" s="39">
        <v>2070.35</v>
      </c>
      <c r="T19" s="39"/>
      <c r="U19" s="37"/>
      <c r="V19" s="38">
        <f t="shared" si="1"/>
        <v>4266.8899999999994</v>
      </c>
      <c r="W19" s="38">
        <f>L19-V19</f>
        <v>376.11000000000058</v>
      </c>
      <c r="X19" s="63"/>
    </row>
    <row r="20" spans="1:24" s="4" customFormat="1" ht="21" customHeight="1" x14ac:dyDescent="0.25">
      <c r="A20" s="32">
        <v>11</v>
      </c>
      <c r="B20" s="41" t="s">
        <v>132</v>
      </c>
      <c r="C20" s="34" t="s">
        <v>65</v>
      </c>
      <c r="D20" s="34">
        <v>30</v>
      </c>
      <c r="E20" s="83">
        <v>2120</v>
      </c>
      <c r="F20" s="83">
        <v>250</v>
      </c>
      <c r="G20" s="83">
        <v>2600</v>
      </c>
      <c r="H20" s="83">
        <v>1000</v>
      </c>
      <c r="I20" s="83"/>
      <c r="J20" s="83"/>
      <c r="K20" s="84"/>
      <c r="L20" s="38">
        <f t="shared" si="0"/>
        <v>5970</v>
      </c>
      <c r="M20" s="38">
        <v>171.6</v>
      </c>
      <c r="N20" s="38">
        <v>686.4</v>
      </c>
      <c r="O20" s="38"/>
      <c r="P20" s="38"/>
      <c r="Q20" s="38"/>
      <c r="R20" s="85"/>
      <c r="S20" s="38"/>
      <c r="T20" s="38"/>
      <c r="U20" s="84"/>
      <c r="V20" s="38">
        <f t="shared" si="1"/>
        <v>858</v>
      </c>
      <c r="W20" s="38">
        <f t="shared" si="3"/>
        <v>5112</v>
      </c>
      <c r="X20" s="63"/>
    </row>
    <row r="21" spans="1:24" s="4" customFormat="1" ht="21" customHeight="1" x14ac:dyDescent="0.25">
      <c r="A21" s="32">
        <v>12</v>
      </c>
      <c r="B21" s="41" t="s">
        <v>66</v>
      </c>
      <c r="C21" s="34" t="s">
        <v>67</v>
      </c>
      <c r="D21" s="34">
        <v>30</v>
      </c>
      <c r="E21" s="35">
        <f>3757</f>
        <v>3757</v>
      </c>
      <c r="F21" s="35">
        <f>250</f>
        <v>250</v>
      </c>
      <c r="G21" s="35">
        <v>3500</v>
      </c>
      <c r="H21" s="35">
        <v>2000</v>
      </c>
      <c r="I21" s="36">
        <v>375</v>
      </c>
      <c r="J21" s="36"/>
      <c r="K21" s="37"/>
      <c r="L21" s="38">
        <f t="shared" si="0"/>
        <v>9882</v>
      </c>
      <c r="M21" s="39">
        <v>288.95999999999998</v>
      </c>
      <c r="N21" s="39">
        <v>1348.48</v>
      </c>
      <c r="O21" s="39"/>
      <c r="P21" s="39">
        <v>197.5</v>
      </c>
      <c r="Q21" s="39"/>
      <c r="R21" s="40">
        <v>0</v>
      </c>
      <c r="S21" s="39"/>
      <c r="T21" s="39"/>
      <c r="U21" s="37"/>
      <c r="V21" s="38">
        <f t="shared" si="1"/>
        <v>1834.94</v>
      </c>
      <c r="W21" s="38">
        <f t="shared" si="3"/>
        <v>8047.0599999999995</v>
      </c>
      <c r="X21" s="63">
        <v>729</v>
      </c>
    </row>
    <row r="22" spans="1:24" s="4" customFormat="1" ht="21" customHeight="1" x14ac:dyDescent="0.25">
      <c r="A22" s="32">
        <v>13</v>
      </c>
      <c r="B22" s="41" t="s">
        <v>131</v>
      </c>
      <c r="C22" s="34" t="s">
        <v>68</v>
      </c>
      <c r="D22" s="34">
        <v>30</v>
      </c>
      <c r="E22" s="83"/>
      <c r="F22" s="83"/>
      <c r="G22" s="83"/>
      <c r="H22" s="83"/>
      <c r="I22" s="83"/>
      <c r="J22" s="83"/>
      <c r="K22" s="84"/>
      <c r="L22" s="38">
        <f t="shared" si="0"/>
        <v>0</v>
      </c>
      <c r="M22" s="38"/>
      <c r="N22" s="38"/>
      <c r="O22" s="38"/>
      <c r="P22" s="38"/>
      <c r="Q22" s="38"/>
      <c r="R22" s="85"/>
      <c r="S22" s="38"/>
      <c r="T22" s="38"/>
      <c r="U22" s="84"/>
      <c r="V22" s="38">
        <f t="shared" si="1"/>
        <v>0</v>
      </c>
      <c r="W22" s="38">
        <f t="shared" si="3"/>
        <v>0</v>
      </c>
      <c r="X22" s="63"/>
    </row>
    <row r="23" spans="1:24" s="4" customFormat="1" ht="21" customHeight="1" x14ac:dyDescent="0.25">
      <c r="A23" s="32">
        <v>14</v>
      </c>
      <c r="B23" s="33" t="s">
        <v>69</v>
      </c>
      <c r="C23" s="34" t="s">
        <v>70</v>
      </c>
      <c r="D23" s="34">
        <v>30</v>
      </c>
      <c r="E23" s="35">
        <f>1074</f>
        <v>1074</v>
      </c>
      <c r="F23" s="35">
        <f>250</f>
        <v>250</v>
      </c>
      <c r="G23" s="35">
        <v>2450</v>
      </c>
      <c r="H23" s="35"/>
      <c r="I23" s="36"/>
      <c r="J23" s="36"/>
      <c r="K23" s="37"/>
      <c r="L23" s="38">
        <f t="shared" si="0"/>
        <v>3774</v>
      </c>
      <c r="M23" s="39">
        <v>105.72</v>
      </c>
      <c r="N23" s="39">
        <v>387.64</v>
      </c>
      <c r="O23" s="39"/>
      <c r="P23" s="39"/>
      <c r="Q23" s="39"/>
      <c r="R23" s="40">
        <v>0</v>
      </c>
      <c r="S23" s="39"/>
      <c r="T23" s="39"/>
      <c r="U23" s="37"/>
      <c r="V23" s="38">
        <f t="shared" si="1"/>
        <v>493.36</v>
      </c>
      <c r="W23" s="38">
        <f t="shared" si="3"/>
        <v>3280.64</v>
      </c>
      <c r="X23" s="63"/>
    </row>
    <row r="24" spans="1:24" s="4" customFormat="1" ht="21" customHeight="1" x14ac:dyDescent="0.25">
      <c r="A24" s="32">
        <v>15</v>
      </c>
      <c r="B24" s="33" t="s">
        <v>122</v>
      </c>
      <c r="C24" s="34" t="s">
        <v>70</v>
      </c>
      <c r="D24" s="34">
        <v>30</v>
      </c>
      <c r="E24" s="35">
        <f>1074</f>
        <v>1074</v>
      </c>
      <c r="F24" s="35">
        <f>250</f>
        <v>250</v>
      </c>
      <c r="G24" s="35">
        <v>2450</v>
      </c>
      <c r="H24" s="35"/>
      <c r="I24" s="36"/>
      <c r="J24" s="36"/>
      <c r="K24" s="37"/>
      <c r="L24" s="38">
        <f t="shared" si="0"/>
        <v>3774</v>
      </c>
      <c r="M24" s="39">
        <v>105.72</v>
      </c>
      <c r="N24" s="39">
        <v>387.64</v>
      </c>
      <c r="O24" s="39"/>
      <c r="P24" s="39"/>
      <c r="Q24" s="39"/>
      <c r="R24" s="40">
        <v>0</v>
      </c>
      <c r="S24" s="39">
        <v>501.27</v>
      </c>
      <c r="T24" s="39"/>
      <c r="U24" s="37"/>
      <c r="V24" s="38">
        <f t="shared" si="1"/>
        <v>994.63</v>
      </c>
      <c r="W24" s="38">
        <f t="shared" si="3"/>
        <v>2779.37</v>
      </c>
      <c r="X24" s="63"/>
    </row>
    <row r="25" spans="1:24" s="4" customFormat="1" ht="21" customHeight="1" x14ac:dyDescent="0.25">
      <c r="A25" s="32">
        <v>16</v>
      </c>
      <c r="B25" s="33" t="s">
        <v>137</v>
      </c>
      <c r="C25" s="34" t="s">
        <v>71</v>
      </c>
      <c r="D25" s="34">
        <v>30</v>
      </c>
      <c r="E25" s="83"/>
      <c r="F25" s="83"/>
      <c r="G25" s="83"/>
      <c r="H25" s="83"/>
      <c r="I25" s="83"/>
      <c r="J25" s="83"/>
      <c r="K25" s="84"/>
      <c r="L25" s="38">
        <f t="shared" si="0"/>
        <v>0</v>
      </c>
      <c r="M25" s="38"/>
      <c r="N25" s="38"/>
      <c r="O25" s="38"/>
      <c r="P25" s="38"/>
      <c r="Q25" s="38"/>
      <c r="R25" s="85">
        <v>0</v>
      </c>
      <c r="S25" s="38"/>
      <c r="T25" s="38"/>
      <c r="U25" s="84"/>
      <c r="V25" s="38">
        <f t="shared" si="1"/>
        <v>0</v>
      </c>
      <c r="W25" s="38">
        <f t="shared" si="3"/>
        <v>0</v>
      </c>
      <c r="X25" s="63"/>
    </row>
    <row r="26" spans="1:24" s="80" customFormat="1" ht="21" customHeight="1" x14ac:dyDescent="0.25">
      <c r="A26" s="77">
        <v>17</v>
      </c>
      <c r="B26" s="78" t="s">
        <v>126</v>
      </c>
      <c r="C26" s="74" t="s">
        <v>71</v>
      </c>
      <c r="D26" s="34">
        <v>30</v>
      </c>
      <c r="E26" s="67">
        <v>1105</v>
      </c>
      <c r="F26" s="67">
        <v>250</v>
      </c>
      <c r="G26" s="67">
        <v>2450</v>
      </c>
      <c r="H26" s="67"/>
      <c r="I26" s="67"/>
      <c r="J26" s="67"/>
      <c r="K26" s="68"/>
      <c r="L26" s="38">
        <f t="shared" si="0"/>
        <v>3805</v>
      </c>
      <c r="M26" s="39">
        <v>106.65</v>
      </c>
      <c r="N26" s="39">
        <v>391.05</v>
      </c>
      <c r="O26" s="39"/>
      <c r="P26" s="39"/>
      <c r="Q26" s="39"/>
      <c r="R26" s="40">
        <v>0</v>
      </c>
      <c r="S26" s="39"/>
      <c r="T26" s="39"/>
      <c r="U26" s="68"/>
      <c r="V26" s="38">
        <f t="shared" ref="V26" si="4">SUM(M26:U26)</f>
        <v>497.70000000000005</v>
      </c>
      <c r="W26" s="38">
        <f t="shared" ref="W26" si="5">L26-V26</f>
        <v>3307.3</v>
      </c>
      <c r="X26" s="79">
        <v>82.5</v>
      </c>
    </row>
    <row r="27" spans="1:24" s="4" customFormat="1" ht="21" customHeight="1" x14ac:dyDescent="0.25">
      <c r="A27" s="32">
        <v>18</v>
      </c>
      <c r="B27" s="41" t="s">
        <v>72</v>
      </c>
      <c r="C27" s="34" t="s">
        <v>73</v>
      </c>
      <c r="D27" s="34">
        <v>30</v>
      </c>
      <c r="E27" s="35">
        <v>5142</v>
      </c>
      <c r="F27" s="35">
        <v>250</v>
      </c>
      <c r="G27" s="35">
        <v>4000</v>
      </c>
      <c r="H27" s="35"/>
      <c r="I27" s="36">
        <v>375</v>
      </c>
      <c r="J27" s="36"/>
      <c r="K27" s="37"/>
      <c r="L27" s="38">
        <f t="shared" si="0"/>
        <v>9767</v>
      </c>
      <c r="M27" s="39">
        <v>285.51</v>
      </c>
      <c r="N27" s="39">
        <v>1332.38</v>
      </c>
      <c r="O27" s="39"/>
      <c r="P27" s="39">
        <v>208.29</v>
      </c>
      <c r="Q27" s="39"/>
      <c r="R27" s="40">
        <v>0</v>
      </c>
      <c r="S27" s="39">
        <v>2567.8200000000002</v>
      </c>
      <c r="T27" s="39"/>
      <c r="U27" s="37"/>
      <c r="V27" s="38">
        <f t="shared" si="1"/>
        <v>4394</v>
      </c>
      <c r="W27" s="38">
        <f t="shared" si="3"/>
        <v>5373</v>
      </c>
      <c r="X27" s="63"/>
    </row>
    <row r="28" spans="1:24" s="4" customFormat="1" ht="21" customHeight="1" x14ac:dyDescent="0.25">
      <c r="A28" s="32">
        <v>19</v>
      </c>
      <c r="B28" s="33" t="s">
        <v>74</v>
      </c>
      <c r="C28" s="34" t="s">
        <v>75</v>
      </c>
      <c r="D28" s="34">
        <v>30</v>
      </c>
      <c r="E28" s="35">
        <f>6297</f>
        <v>6297</v>
      </c>
      <c r="F28" s="35">
        <f>250</f>
        <v>250</v>
      </c>
      <c r="G28" s="35">
        <f>4000</f>
        <v>4000</v>
      </c>
      <c r="H28" s="35"/>
      <c r="I28" s="35">
        <v>375</v>
      </c>
      <c r="J28" s="35"/>
      <c r="K28" s="42"/>
      <c r="L28" s="38">
        <f t="shared" si="0"/>
        <v>10922</v>
      </c>
      <c r="M28" s="39">
        <v>320.16000000000003</v>
      </c>
      <c r="N28" s="39">
        <v>1600.8</v>
      </c>
      <c r="O28" s="39"/>
      <c r="P28" s="39">
        <v>250.89</v>
      </c>
      <c r="Q28" s="39"/>
      <c r="R28" s="40">
        <v>0</v>
      </c>
      <c r="S28" s="39">
        <v>1991.91</v>
      </c>
      <c r="T28" s="39"/>
      <c r="U28" s="37"/>
      <c r="V28" s="38">
        <f t="shared" si="1"/>
        <v>4163.76</v>
      </c>
      <c r="W28" s="38">
        <f>L28-V28</f>
        <v>6758.24</v>
      </c>
      <c r="X28" s="63"/>
    </row>
    <row r="29" spans="1:24" s="4" customFormat="1" ht="21" customHeight="1" x14ac:dyDescent="0.25">
      <c r="A29" s="32">
        <v>20</v>
      </c>
      <c r="B29" s="41" t="s">
        <v>118</v>
      </c>
      <c r="C29" s="34" t="s">
        <v>76</v>
      </c>
      <c r="D29" s="34">
        <v>30</v>
      </c>
      <c r="E29" s="35">
        <v>10261</v>
      </c>
      <c r="F29" s="36">
        <v>250</v>
      </c>
      <c r="G29" s="36">
        <v>5000</v>
      </c>
      <c r="H29" s="35"/>
      <c r="I29" s="36">
        <v>375</v>
      </c>
      <c r="J29" s="36"/>
      <c r="K29" s="37"/>
      <c r="L29" s="38">
        <f t="shared" si="0"/>
        <v>15886</v>
      </c>
      <c r="M29" s="39">
        <v>469.08</v>
      </c>
      <c r="N29" s="39">
        <v>2345.4</v>
      </c>
      <c r="O29" s="39"/>
      <c r="P29" s="39">
        <v>454.41</v>
      </c>
      <c r="Q29" s="39"/>
      <c r="R29" s="40">
        <v>0</v>
      </c>
      <c r="S29" s="39"/>
      <c r="T29" s="39"/>
      <c r="U29" s="37"/>
      <c r="V29" s="38">
        <f t="shared" si="1"/>
        <v>3268.89</v>
      </c>
      <c r="W29" s="38">
        <f t="shared" si="3"/>
        <v>12617.11</v>
      </c>
      <c r="X29" s="63"/>
    </row>
    <row r="30" spans="1:24" s="4" customFormat="1" ht="21" customHeight="1" x14ac:dyDescent="0.25">
      <c r="A30" s="32">
        <v>21</v>
      </c>
      <c r="B30" s="33" t="s">
        <v>77</v>
      </c>
      <c r="C30" s="34" t="s">
        <v>78</v>
      </c>
      <c r="D30" s="34">
        <v>30</v>
      </c>
      <c r="E30" s="35">
        <v>2754</v>
      </c>
      <c r="F30" s="35">
        <v>250</v>
      </c>
      <c r="G30" s="35">
        <v>2700</v>
      </c>
      <c r="H30" s="35"/>
      <c r="I30" s="35"/>
      <c r="J30" s="35"/>
      <c r="K30" s="42"/>
      <c r="L30" s="38">
        <f t="shared" si="0"/>
        <v>5704</v>
      </c>
      <c r="M30" s="39">
        <v>163.62</v>
      </c>
      <c r="N30" s="39">
        <v>654.48</v>
      </c>
      <c r="O30" s="39">
        <v>73.3</v>
      </c>
      <c r="P30" s="39">
        <v>45.13</v>
      </c>
      <c r="Q30" s="39"/>
      <c r="R30" s="40">
        <v>0</v>
      </c>
      <c r="S30" s="39">
        <v>1797.59</v>
      </c>
      <c r="T30" s="39"/>
      <c r="U30" s="37"/>
      <c r="V30" s="38">
        <f t="shared" si="1"/>
        <v>2734.12</v>
      </c>
      <c r="W30" s="38">
        <f t="shared" si="3"/>
        <v>2969.88</v>
      </c>
      <c r="X30" s="63"/>
    </row>
    <row r="31" spans="1:24" s="4" customFormat="1" ht="21" customHeight="1" x14ac:dyDescent="0.25">
      <c r="A31" s="32">
        <v>22</v>
      </c>
      <c r="B31" s="33" t="s">
        <v>120</v>
      </c>
      <c r="C31" s="33" t="s">
        <v>79</v>
      </c>
      <c r="D31" s="34">
        <v>30</v>
      </c>
      <c r="E31" s="67">
        <v>3150</v>
      </c>
      <c r="F31" s="67">
        <v>250</v>
      </c>
      <c r="G31" s="67">
        <v>2700</v>
      </c>
      <c r="H31" s="67"/>
      <c r="I31" s="67"/>
      <c r="J31" s="67"/>
      <c r="K31" s="68"/>
      <c r="L31" s="38">
        <f t="shared" si="0"/>
        <v>6100</v>
      </c>
      <c r="M31" s="39">
        <v>175.5</v>
      </c>
      <c r="N31" s="39">
        <v>702</v>
      </c>
      <c r="O31" s="39"/>
      <c r="P31" s="39">
        <v>61.96</v>
      </c>
      <c r="Q31" s="39"/>
      <c r="R31" s="40">
        <v>0</v>
      </c>
      <c r="S31" s="39"/>
      <c r="T31" s="39"/>
      <c r="U31" s="68"/>
      <c r="V31" s="38">
        <f t="shared" si="1"/>
        <v>939.46</v>
      </c>
      <c r="W31" s="38">
        <f t="shared" si="3"/>
        <v>5160.54</v>
      </c>
      <c r="X31" s="63">
        <v>678</v>
      </c>
    </row>
    <row r="32" spans="1:24" s="4" customFormat="1" ht="21" customHeight="1" x14ac:dyDescent="0.25">
      <c r="A32" s="32">
        <v>23</v>
      </c>
      <c r="B32" s="43" t="s">
        <v>80</v>
      </c>
      <c r="C32" s="34" t="s">
        <v>81</v>
      </c>
      <c r="D32" s="34">
        <v>30</v>
      </c>
      <c r="E32" s="35">
        <f>10261</f>
        <v>10261</v>
      </c>
      <c r="F32" s="36">
        <f>250</f>
        <v>250</v>
      </c>
      <c r="G32" s="36">
        <f>5000</f>
        <v>5000</v>
      </c>
      <c r="H32" s="35"/>
      <c r="I32" s="36">
        <v>375</v>
      </c>
      <c r="J32" s="36"/>
      <c r="K32" s="37"/>
      <c r="L32" s="38">
        <f t="shared" si="0"/>
        <v>15886</v>
      </c>
      <c r="M32" s="39">
        <v>469.08</v>
      </c>
      <c r="N32" s="39">
        <v>2345.4</v>
      </c>
      <c r="O32" s="39"/>
      <c r="P32" s="39">
        <v>454.41</v>
      </c>
      <c r="Q32" s="39"/>
      <c r="R32" s="40">
        <v>0</v>
      </c>
      <c r="S32" s="39"/>
      <c r="T32" s="39"/>
      <c r="U32" s="37"/>
      <c r="V32" s="38">
        <f t="shared" si="1"/>
        <v>3268.89</v>
      </c>
      <c r="W32" s="38">
        <f t="shared" si="3"/>
        <v>12617.11</v>
      </c>
      <c r="X32" s="63">
        <v>368.6</v>
      </c>
    </row>
    <row r="33" spans="1:24" s="4" customFormat="1" ht="21" customHeight="1" x14ac:dyDescent="0.25">
      <c r="A33" s="32">
        <v>24</v>
      </c>
      <c r="B33" s="33" t="s">
        <v>133</v>
      </c>
      <c r="C33" s="34" t="s">
        <v>83</v>
      </c>
      <c r="D33" s="34">
        <v>30</v>
      </c>
      <c r="E33" s="35">
        <f>3757</f>
        <v>3757</v>
      </c>
      <c r="F33" s="36">
        <f>250</f>
        <v>250</v>
      </c>
      <c r="G33" s="36">
        <v>3500</v>
      </c>
      <c r="H33" s="35">
        <f>1800+400</f>
        <v>2200</v>
      </c>
      <c r="I33" s="36">
        <v>375</v>
      </c>
      <c r="J33" s="36"/>
      <c r="K33" s="37"/>
      <c r="L33" s="38">
        <f t="shared" si="0"/>
        <v>10082</v>
      </c>
      <c r="M33" s="39">
        <v>294.95999999999998</v>
      </c>
      <c r="N33" s="39">
        <v>1376.48</v>
      </c>
      <c r="O33" s="39">
        <v>132.13999999999999</v>
      </c>
      <c r="P33" s="39"/>
      <c r="Q33" s="39"/>
      <c r="R33" s="40">
        <v>0</v>
      </c>
      <c r="S33" s="39"/>
      <c r="T33" s="39"/>
      <c r="U33" s="37"/>
      <c r="V33" s="38">
        <f t="shared" si="1"/>
        <v>1803.58</v>
      </c>
      <c r="W33" s="38">
        <f t="shared" si="3"/>
        <v>8278.42</v>
      </c>
      <c r="X33" s="63"/>
    </row>
    <row r="34" spans="1:24" s="50" customFormat="1" ht="21" customHeight="1" x14ac:dyDescent="0.25">
      <c r="A34" s="32">
        <v>25</v>
      </c>
      <c r="B34" s="43" t="s">
        <v>125</v>
      </c>
      <c r="C34" s="34" t="s">
        <v>84</v>
      </c>
      <c r="D34" s="34">
        <v>30</v>
      </c>
      <c r="E34" s="35">
        <f>3757</f>
        <v>3757</v>
      </c>
      <c r="F34" s="35">
        <f>250</f>
        <v>250</v>
      </c>
      <c r="G34" s="35">
        <f>3500</f>
        <v>3500</v>
      </c>
      <c r="H34" s="35"/>
      <c r="I34" s="44">
        <f>375</f>
        <v>375</v>
      </c>
      <c r="J34" s="35"/>
      <c r="K34" s="42"/>
      <c r="L34" s="38">
        <f t="shared" si="0"/>
        <v>7882</v>
      </c>
      <c r="M34" s="69">
        <v>228.95999999999998</v>
      </c>
      <c r="N34" s="69">
        <v>992.16000000000008</v>
      </c>
      <c r="O34" s="69"/>
      <c r="P34" s="69">
        <v>133.88</v>
      </c>
      <c r="Q34" s="69"/>
      <c r="R34" s="70">
        <v>0</v>
      </c>
      <c r="S34" s="69"/>
      <c r="T34" s="69"/>
      <c r="U34" s="42"/>
      <c r="V34" s="38">
        <f t="shared" si="1"/>
        <v>1355</v>
      </c>
      <c r="W34" s="38">
        <f t="shared" si="3"/>
        <v>6527</v>
      </c>
      <c r="X34" s="63">
        <v>219</v>
      </c>
    </row>
    <row r="35" spans="1:24" s="4" customFormat="1" ht="21" customHeight="1" x14ac:dyDescent="0.25">
      <c r="A35" s="32">
        <v>26</v>
      </c>
      <c r="B35" s="33" t="s">
        <v>85</v>
      </c>
      <c r="C35" s="34" t="s">
        <v>86</v>
      </c>
      <c r="D35" s="34">
        <v>30</v>
      </c>
      <c r="E35" s="35">
        <f>3757</f>
        <v>3757</v>
      </c>
      <c r="F35" s="35">
        <f>250</f>
        <v>250</v>
      </c>
      <c r="G35" s="35">
        <f>3500</f>
        <v>3500</v>
      </c>
      <c r="H35" s="35"/>
      <c r="I35" s="44">
        <v>375</v>
      </c>
      <c r="J35" s="36"/>
      <c r="K35" s="37"/>
      <c r="L35" s="38">
        <f t="shared" si="0"/>
        <v>7882</v>
      </c>
      <c r="M35" s="39">
        <v>228.95999999999998</v>
      </c>
      <c r="N35" s="39">
        <v>992.16000000000008</v>
      </c>
      <c r="O35" s="45"/>
      <c r="P35" s="39">
        <v>133.88</v>
      </c>
      <c r="Q35" s="39"/>
      <c r="R35" s="40">
        <v>0</v>
      </c>
      <c r="S35" s="39">
        <v>1499.73</v>
      </c>
      <c r="T35" s="39"/>
      <c r="U35" s="37"/>
      <c r="V35" s="38">
        <f t="shared" si="1"/>
        <v>2854.73</v>
      </c>
      <c r="W35" s="38">
        <f t="shared" si="3"/>
        <v>5027.2700000000004</v>
      </c>
      <c r="X35" s="63">
        <v>888</v>
      </c>
    </row>
    <row r="36" spans="1:24" s="4" customFormat="1" ht="21" customHeight="1" x14ac:dyDescent="0.25">
      <c r="A36" s="32">
        <v>27</v>
      </c>
      <c r="B36" s="33" t="s">
        <v>123</v>
      </c>
      <c r="C36" s="34" t="s">
        <v>87</v>
      </c>
      <c r="D36" s="34">
        <v>30</v>
      </c>
      <c r="E36" s="35">
        <f>1682</f>
        <v>1682</v>
      </c>
      <c r="F36" s="36">
        <f>250</f>
        <v>250</v>
      </c>
      <c r="G36" s="35">
        <f>2300+213</f>
        <v>2513</v>
      </c>
      <c r="H36" s="35">
        <f>300</f>
        <v>300</v>
      </c>
      <c r="I36" s="35"/>
      <c r="J36" s="36"/>
      <c r="K36" s="37"/>
      <c r="L36" s="38">
        <f t="shared" si="0"/>
        <v>4745</v>
      </c>
      <c r="M36" s="39">
        <v>134.85</v>
      </c>
      <c r="N36" s="39">
        <v>539.4</v>
      </c>
      <c r="O36" s="39">
        <v>60.41</v>
      </c>
      <c r="P36" s="39">
        <v>4.37</v>
      </c>
      <c r="Q36" s="39"/>
      <c r="R36" s="40">
        <v>0</v>
      </c>
      <c r="S36" s="39">
        <v>2640.69</v>
      </c>
      <c r="T36" s="39"/>
      <c r="U36" s="39">
        <v>30</v>
      </c>
      <c r="V36" s="38">
        <f t="shared" si="1"/>
        <v>3409.7200000000003</v>
      </c>
      <c r="W36" s="38">
        <f t="shared" si="3"/>
        <v>1335.2799999999997</v>
      </c>
      <c r="X36" s="63"/>
    </row>
    <row r="37" spans="1:24" s="4" customFormat="1" ht="21" customHeight="1" x14ac:dyDescent="0.25">
      <c r="A37" s="32">
        <v>28</v>
      </c>
      <c r="B37" s="33" t="s">
        <v>88</v>
      </c>
      <c r="C37" s="34" t="s">
        <v>89</v>
      </c>
      <c r="D37" s="34">
        <v>30</v>
      </c>
      <c r="E37" s="36">
        <f>3295</f>
        <v>3295</v>
      </c>
      <c r="F37" s="36">
        <f>250</f>
        <v>250</v>
      </c>
      <c r="G37" s="35">
        <v>3500</v>
      </c>
      <c r="H37" s="35"/>
      <c r="I37" s="35">
        <f>375</f>
        <v>375</v>
      </c>
      <c r="J37" s="36"/>
      <c r="K37" s="37"/>
      <c r="L37" s="38">
        <f t="shared" si="0"/>
        <v>7420</v>
      </c>
      <c r="M37" s="39">
        <v>215.1</v>
      </c>
      <c r="N37" s="39">
        <v>932.1</v>
      </c>
      <c r="O37" s="39"/>
      <c r="P37" s="39">
        <v>114.47</v>
      </c>
      <c r="Q37" s="39"/>
      <c r="R37" s="40">
        <v>0</v>
      </c>
      <c r="S37" s="39">
        <v>5472.18</v>
      </c>
      <c r="T37" s="39"/>
      <c r="U37" s="39"/>
      <c r="V37" s="38">
        <f t="shared" si="1"/>
        <v>6733.85</v>
      </c>
      <c r="W37" s="38">
        <f t="shared" si="3"/>
        <v>686.14999999999964</v>
      </c>
      <c r="X37" s="63"/>
    </row>
    <row r="38" spans="1:24" s="4" customFormat="1" ht="21" customHeight="1" x14ac:dyDescent="0.25">
      <c r="A38" s="32">
        <v>29</v>
      </c>
      <c r="B38" s="33" t="s">
        <v>90</v>
      </c>
      <c r="C38" s="34" t="s">
        <v>91</v>
      </c>
      <c r="D38" s="34">
        <v>30</v>
      </c>
      <c r="E38" s="35">
        <f>1682</f>
        <v>1682</v>
      </c>
      <c r="F38" s="36">
        <f>250</f>
        <v>250</v>
      </c>
      <c r="G38" s="35">
        <f>2300+661</f>
        <v>2961</v>
      </c>
      <c r="H38" s="35"/>
      <c r="I38" s="36"/>
      <c r="J38" s="36"/>
      <c r="K38" s="37"/>
      <c r="L38" s="38">
        <f t="shared" si="0"/>
        <v>4893</v>
      </c>
      <c r="M38" s="39">
        <v>139.29</v>
      </c>
      <c r="N38" s="39">
        <v>557.16</v>
      </c>
      <c r="O38" s="39"/>
      <c r="P38" s="39">
        <v>10.66</v>
      </c>
      <c r="Q38" s="39"/>
      <c r="R38" s="40">
        <v>0</v>
      </c>
      <c r="S38" s="39">
        <v>2497.09</v>
      </c>
      <c r="T38" s="39"/>
      <c r="U38" s="39"/>
      <c r="V38" s="38">
        <f t="shared" si="1"/>
        <v>3204.2</v>
      </c>
      <c r="W38" s="38">
        <f t="shared" si="3"/>
        <v>1688.8000000000002</v>
      </c>
      <c r="X38" s="63"/>
    </row>
    <row r="39" spans="1:24" s="4" customFormat="1" ht="21" customHeight="1" x14ac:dyDescent="0.25">
      <c r="A39" s="32">
        <v>30</v>
      </c>
      <c r="B39" s="33" t="s">
        <v>124</v>
      </c>
      <c r="C39" s="34" t="s">
        <v>86</v>
      </c>
      <c r="D39" s="34">
        <v>30</v>
      </c>
      <c r="E39" s="35">
        <f>3757</f>
        <v>3757</v>
      </c>
      <c r="F39" s="36">
        <f>250</f>
        <v>250</v>
      </c>
      <c r="G39" s="35">
        <v>3500</v>
      </c>
      <c r="H39" s="35"/>
      <c r="I39" s="35">
        <f>375</f>
        <v>375</v>
      </c>
      <c r="J39" s="36"/>
      <c r="K39" s="37"/>
      <c r="L39" s="38">
        <f t="shared" si="0"/>
        <v>7882</v>
      </c>
      <c r="M39" s="39">
        <v>228.95999999999998</v>
      </c>
      <c r="N39" s="39">
        <v>992.16000000000008</v>
      </c>
      <c r="O39" s="39"/>
      <c r="P39" s="39">
        <v>133.88</v>
      </c>
      <c r="Q39" s="39"/>
      <c r="R39" s="40">
        <v>0</v>
      </c>
      <c r="S39" s="39">
        <v>4499.71</v>
      </c>
      <c r="T39" s="39"/>
      <c r="U39" s="39"/>
      <c r="V39" s="38">
        <f t="shared" si="1"/>
        <v>5854.71</v>
      </c>
      <c r="W39" s="38">
        <f t="shared" si="3"/>
        <v>2027.29</v>
      </c>
      <c r="X39" s="63"/>
    </row>
    <row r="40" spans="1:24" s="4" customFormat="1" ht="21" customHeight="1" x14ac:dyDescent="0.25">
      <c r="A40" s="32">
        <v>31</v>
      </c>
      <c r="B40" s="33" t="s">
        <v>92</v>
      </c>
      <c r="C40" s="34" t="s">
        <v>93</v>
      </c>
      <c r="D40" s="34">
        <v>30</v>
      </c>
      <c r="E40" s="36">
        <f>3757</f>
        <v>3757</v>
      </c>
      <c r="F40" s="36">
        <f>250</f>
        <v>250</v>
      </c>
      <c r="G40" s="35">
        <v>3500</v>
      </c>
      <c r="H40" s="36"/>
      <c r="I40" s="35">
        <v>375</v>
      </c>
      <c r="J40" s="36"/>
      <c r="K40" s="37"/>
      <c r="L40" s="38">
        <f t="shared" si="0"/>
        <v>7882</v>
      </c>
      <c r="M40" s="39">
        <v>228.96</v>
      </c>
      <c r="N40" s="39">
        <v>992.16</v>
      </c>
      <c r="O40" s="39"/>
      <c r="P40" s="39">
        <v>133.88</v>
      </c>
      <c r="Q40" s="39"/>
      <c r="R40" s="40">
        <v>0</v>
      </c>
      <c r="S40" s="39">
        <v>4564.6499999999996</v>
      </c>
      <c r="T40" s="39"/>
      <c r="U40" s="39"/>
      <c r="V40" s="38">
        <f t="shared" si="1"/>
        <v>5919.65</v>
      </c>
      <c r="W40" s="38">
        <f t="shared" si="3"/>
        <v>1962.3500000000004</v>
      </c>
      <c r="X40" s="63"/>
    </row>
    <row r="41" spans="1:24" s="4" customFormat="1" ht="21" customHeight="1" x14ac:dyDescent="0.25">
      <c r="A41" s="32">
        <v>32</v>
      </c>
      <c r="B41" s="33" t="s">
        <v>94</v>
      </c>
      <c r="C41" s="34" t="s">
        <v>95</v>
      </c>
      <c r="D41" s="34">
        <v>30</v>
      </c>
      <c r="E41" s="35">
        <f>10261</f>
        <v>10261</v>
      </c>
      <c r="F41" s="36">
        <f>250</f>
        <v>250</v>
      </c>
      <c r="G41" s="35">
        <v>5000</v>
      </c>
      <c r="H41" s="35"/>
      <c r="I41" s="35">
        <f>375</f>
        <v>375</v>
      </c>
      <c r="J41" s="36"/>
      <c r="K41" s="37"/>
      <c r="L41" s="38">
        <f t="shared" si="0"/>
        <v>15886</v>
      </c>
      <c r="M41" s="39">
        <v>469.08</v>
      </c>
      <c r="N41" s="39">
        <v>2345.4</v>
      </c>
      <c r="O41" s="39"/>
      <c r="P41" s="39">
        <v>454.41</v>
      </c>
      <c r="Q41" s="39"/>
      <c r="R41" s="40">
        <v>0</v>
      </c>
      <c r="S41" s="39"/>
      <c r="T41" s="39"/>
      <c r="U41" s="39"/>
      <c r="V41" s="38">
        <f t="shared" si="1"/>
        <v>3268.89</v>
      </c>
      <c r="W41" s="38">
        <f t="shared" si="3"/>
        <v>12617.11</v>
      </c>
      <c r="X41" s="63"/>
    </row>
    <row r="42" spans="1:24" s="4" customFormat="1" ht="21" customHeight="1" x14ac:dyDescent="0.25">
      <c r="A42" s="32">
        <v>33</v>
      </c>
      <c r="B42" s="46" t="s">
        <v>96</v>
      </c>
      <c r="C42" s="34" t="s">
        <v>83</v>
      </c>
      <c r="D42" s="34">
        <v>30</v>
      </c>
      <c r="E42" s="35">
        <f>3757</f>
        <v>3757</v>
      </c>
      <c r="F42" s="36">
        <f>250</f>
        <v>250</v>
      </c>
      <c r="G42" s="35">
        <v>3500</v>
      </c>
      <c r="H42" s="36"/>
      <c r="I42" s="36">
        <f>375</f>
        <v>375</v>
      </c>
      <c r="J42" s="36"/>
      <c r="K42" s="37"/>
      <c r="L42" s="38">
        <f t="shared" si="0"/>
        <v>7882</v>
      </c>
      <c r="M42" s="39">
        <v>228.95999999999998</v>
      </c>
      <c r="N42" s="39">
        <v>992.16000000000008</v>
      </c>
      <c r="O42" s="39"/>
      <c r="P42" s="39">
        <v>133.88</v>
      </c>
      <c r="Q42" s="39"/>
      <c r="R42" s="40">
        <v>0</v>
      </c>
      <c r="S42" s="39"/>
      <c r="T42" s="39"/>
      <c r="U42" s="39"/>
      <c r="V42" s="38">
        <f t="shared" si="1"/>
        <v>1355</v>
      </c>
      <c r="W42" s="38">
        <f t="shared" si="3"/>
        <v>6527</v>
      </c>
      <c r="X42" s="63"/>
    </row>
    <row r="43" spans="1:24" s="80" customFormat="1" ht="21" customHeight="1" x14ac:dyDescent="0.25">
      <c r="A43" s="77">
        <v>34</v>
      </c>
      <c r="B43" s="81" t="s">
        <v>127</v>
      </c>
      <c r="C43" s="74" t="s">
        <v>97</v>
      </c>
      <c r="D43" s="82"/>
      <c r="E43" s="83"/>
      <c r="F43" s="83"/>
      <c r="G43" s="83"/>
      <c r="H43" s="83"/>
      <c r="I43" s="83"/>
      <c r="J43" s="83"/>
      <c r="K43" s="84"/>
      <c r="L43" s="38">
        <f t="shared" si="0"/>
        <v>0</v>
      </c>
      <c r="M43" s="38"/>
      <c r="N43" s="38"/>
      <c r="O43" s="38"/>
      <c r="P43" s="38"/>
      <c r="Q43" s="38"/>
      <c r="R43" s="85"/>
      <c r="S43" s="38"/>
      <c r="T43" s="38"/>
      <c r="U43" s="38"/>
      <c r="V43" s="38">
        <f t="shared" si="1"/>
        <v>0</v>
      </c>
      <c r="W43" s="38">
        <f t="shared" si="3"/>
        <v>0</v>
      </c>
      <c r="X43" s="79"/>
    </row>
    <row r="44" spans="1:24" s="4" customFormat="1" x14ac:dyDescent="0.25">
      <c r="A44" s="47"/>
      <c r="B44" s="48" t="s">
        <v>98</v>
      </c>
      <c r="C44" s="3"/>
      <c r="D44" s="49"/>
      <c r="E44" s="38">
        <f t="shared" ref="E44:L44" si="6">SUM(E10:E43)</f>
        <v>158349</v>
      </c>
      <c r="F44" s="38">
        <f t="shared" si="6"/>
        <v>7750</v>
      </c>
      <c r="G44" s="38">
        <f t="shared" si="6"/>
        <v>111486</v>
      </c>
      <c r="H44" s="38">
        <f t="shared" si="6"/>
        <v>18500</v>
      </c>
      <c r="I44" s="38">
        <f t="shared" si="6"/>
        <v>6750</v>
      </c>
      <c r="J44" s="38">
        <f t="shared" si="6"/>
        <v>24000</v>
      </c>
      <c r="K44" s="38">
        <f t="shared" si="6"/>
        <v>0</v>
      </c>
      <c r="L44" s="38">
        <f t="shared" si="6"/>
        <v>326835</v>
      </c>
      <c r="M44" s="38">
        <f t="shared" ref="M44:V44" si="7">SUM(M10:M43)</f>
        <v>7201.86</v>
      </c>
      <c r="N44" s="38">
        <f t="shared" si="7"/>
        <v>41143.010000000024</v>
      </c>
      <c r="O44" s="38">
        <f t="shared" si="7"/>
        <v>1506.8488800000002</v>
      </c>
      <c r="P44" s="38">
        <f t="shared" si="7"/>
        <v>6956.05</v>
      </c>
      <c r="Q44" s="38">
        <f t="shared" si="7"/>
        <v>1537.55</v>
      </c>
      <c r="R44" s="38">
        <f t="shared" si="7"/>
        <v>0</v>
      </c>
      <c r="S44" s="38">
        <f t="shared" si="7"/>
        <v>41351</v>
      </c>
      <c r="T44" s="38">
        <f t="shared" si="7"/>
        <v>0</v>
      </c>
      <c r="U44" s="38">
        <f t="shared" si="7"/>
        <v>30</v>
      </c>
      <c r="V44" s="38">
        <f t="shared" si="7"/>
        <v>99726.318879999992</v>
      </c>
      <c r="W44" s="38">
        <f>SUM(W10:W43)</f>
        <v>227108.68111999996</v>
      </c>
      <c r="X44" s="86">
        <f>SUM(X10:X43)</f>
        <v>2965.1</v>
      </c>
    </row>
    <row r="45" spans="1:24" s="4" customFormat="1" x14ac:dyDescent="0.25">
      <c r="A45" s="53" t="s">
        <v>99</v>
      </c>
      <c r="B45" s="58"/>
      <c r="C45" s="49"/>
      <c r="D45" s="49"/>
      <c r="N45" s="50"/>
      <c r="O45" s="50"/>
      <c r="P45" s="50"/>
      <c r="Q45" s="50"/>
      <c r="R45" s="50"/>
      <c r="S45" s="51"/>
      <c r="T45" s="51"/>
      <c r="U45" s="50"/>
      <c r="V45" s="51"/>
      <c r="W45" s="50"/>
      <c r="X45" s="52"/>
    </row>
    <row r="46" spans="1:24" s="4" customFormat="1" x14ac:dyDescent="0.25">
      <c r="A46" s="54"/>
      <c r="B46" s="58" t="s">
        <v>138</v>
      </c>
      <c r="D46" s="49"/>
      <c r="E46" s="55"/>
      <c r="F46" s="55"/>
      <c r="G46" s="55"/>
      <c r="H46" s="55"/>
      <c r="I46" s="55"/>
      <c r="J46" s="55"/>
      <c r="K46" s="55"/>
      <c r="L46" s="56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7"/>
    </row>
    <row r="47" spans="1:24" s="4" customFormat="1" x14ac:dyDescent="0.25">
      <c r="A47" s="54"/>
      <c r="B47" s="58" t="s">
        <v>139</v>
      </c>
      <c r="D47" s="49"/>
      <c r="E47" s="55"/>
      <c r="F47" s="55"/>
      <c r="G47" s="55"/>
      <c r="H47" s="55"/>
      <c r="I47" s="55"/>
      <c r="J47" s="55"/>
      <c r="K47" s="55"/>
      <c r="L47" s="56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7"/>
    </row>
    <row r="48" spans="1:24" s="4" customFormat="1" x14ac:dyDescent="0.25">
      <c r="A48" s="54"/>
      <c r="B48" s="58"/>
      <c r="D48" s="49"/>
      <c r="E48" s="55"/>
      <c r="F48" s="55"/>
      <c r="G48" s="55"/>
      <c r="H48" s="55"/>
      <c r="I48" s="55"/>
      <c r="J48" s="55"/>
      <c r="K48" s="55"/>
      <c r="L48" s="56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7"/>
    </row>
    <row r="49" spans="1:24" s="4" customFormat="1" x14ac:dyDescent="0.25">
      <c r="A49" s="54"/>
      <c r="B49" s="58"/>
      <c r="D49" s="49"/>
      <c r="E49" s="55"/>
      <c r="F49" s="55"/>
      <c r="G49" s="55"/>
      <c r="H49" s="55"/>
      <c r="I49" s="55"/>
      <c r="J49" s="55"/>
      <c r="K49" s="55"/>
      <c r="L49" s="56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7"/>
    </row>
    <row r="50" spans="1:24" s="4" customFormat="1" x14ac:dyDescent="0.25">
      <c r="A50" s="59"/>
      <c r="B50" s="60" t="s">
        <v>100</v>
      </c>
      <c r="C50" s="61"/>
      <c r="D50" s="49"/>
      <c r="P50" s="50"/>
      <c r="Q50" s="50"/>
      <c r="R50" s="50"/>
      <c r="S50" s="50"/>
      <c r="T50" s="50"/>
      <c r="U50" s="50"/>
      <c r="V50" s="50"/>
      <c r="W50" s="50"/>
      <c r="X50" s="5"/>
    </row>
    <row r="51" spans="1:24" s="4" customFormat="1" x14ac:dyDescent="0.25">
      <c r="A51" s="62" t="s">
        <v>101</v>
      </c>
      <c r="B51" s="89" t="s">
        <v>102</v>
      </c>
      <c r="C51" s="61"/>
      <c r="D51" s="49"/>
      <c r="E51" s="51"/>
      <c r="F51" s="51"/>
      <c r="G51" s="51"/>
      <c r="H51" s="51"/>
      <c r="I51" s="51"/>
      <c r="J51" s="51"/>
      <c r="K51" s="51"/>
      <c r="L51" s="56"/>
      <c r="P51" s="50"/>
      <c r="Q51" s="50"/>
      <c r="R51" s="50"/>
      <c r="S51" s="50"/>
      <c r="T51" s="50"/>
      <c r="U51" s="50"/>
      <c r="V51" s="50"/>
      <c r="W51" s="50"/>
      <c r="X51" s="5"/>
    </row>
    <row r="52" spans="1:24" s="4" customFormat="1" x14ac:dyDescent="0.25">
      <c r="A52" s="53" t="s">
        <v>103</v>
      </c>
      <c r="B52" s="89" t="s">
        <v>104</v>
      </c>
      <c r="C52" s="61"/>
      <c r="D52" s="49"/>
      <c r="P52" s="50"/>
      <c r="Q52" s="50"/>
      <c r="R52" s="50"/>
      <c r="S52" s="50"/>
      <c r="T52" s="50"/>
      <c r="U52" s="50"/>
      <c r="V52" s="50"/>
      <c r="W52" s="50"/>
      <c r="X52" s="5"/>
    </row>
    <row r="53" spans="1:24" s="4" customFormat="1" x14ac:dyDescent="0.25">
      <c r="A53" s="53" t="s">
        <v>105</v>
      </c>
      <c r="B53" s="89" t="s">
        <v>106</v>
      </c>
      <c r="C53" s="61"/>
      <c r="D53" s="49"/>
      <c r="P53" s="50"/>
      <c r="Q53" s="50"/>
      <c r="R53" s="50"/>
      <c r="S53" s="50"/>
      <c r="T53" s="50"/>
      <c r="U53" s="50"/>
      <c r="V53" s="50"/>
      <c r="W53" s="50"/>
      <c r="X53" s="5"/>
    </row>
    <row r="54" spans="1:24" s="4" customFormat="1" x14ac:dyDescent="0.25">
      <c r="A54" s="53" t="s">
        <v>107</v>
      </c>
      <c r="B54" s="89" t="s">
        <v>108</v>
      </c>
      <c r="C54" s="61"/>
      <c r="D54" s="49"/>
      <c r="P54" s="50"/>
      <c r="Q54" s="50"/>
      <c r="R54" s="50"/>
      <c r="S54" s="50"/>
      <c r="T54" s="50"/>
      <c r="U54" s="50"/>
      <c r="V54" s="50"/>
      <c r="W54" s="50"/>
      <c r="X54" s="5"/>
    </row>
    <row r="55" spans="1:24" s="4" customFormat="1" x14ac:dyDescent="0.25">
      <c r="A55" s="53" t="s">
        <v>109</v>
      </c>
      <c r="B55" s="89" t="s">
        <v>110</v>
      </c>
      <c r="C55" s="61"/>
      <c r="D55" s="49"/>
      <c r="P55" s="50"/>
      <c r="Q55" s="50"/>
      <c r="R55" s="50"/>
      <c r="S55" s="50"/>
      <c r="T55" s="50"/>
      <c r="U55" s="50"/>
      <c r="V55" s="50"/>
      <c r="W55" s="50"/>
      <c r="X55" s="5"/>
    </row>
    <row r="56" spans="1:24" s="4" customFormat="1" x14ac:dyDescent="0.25">
      <c r="A56" s="53" t="s">
        <v>111</v>
      </c>
      <c r="B56" s="90" t="s">
        <v>112</v>
      </c>
      <c r="C56" s="61"/>
      <c r="D56" s="49"/>
      <c r="P56" s="50"/>
      <c r="Q56" s="50"/>
      <c r="R56" s="50"/>
      <c r="S56" s="50"/>
      <c r="T56" s="50"/>
      <c r="U56" s="50"/>
      <c r="V56" s="50"/>
      <c r="W56" s="50"/>
      <c r="X56" s="5"/>
    </row>
    <row r="57" spans="1:24" s="4" customFormat="1" x14ac:dyDescent="0.25">
      <c r="A57" s="53" t="s">
        <v>113</v>
      </c>
      <c r="B57" s="90" t="s">
        <v>114</v>
      </c>
      <c r="C57" s="61"/>
      <c r="D57" s="49"/>
      <c r="P57" s="50"/>
      <c r="Q57" s="50"/>
      <c r="R57" s="50"/>
      <c r="S57" s="50"/>
      <c r="T57" s="50"/>
      <c r="U57" s="50"/>
      <c r="V57" s="50"/>
      <c r="W57" s="50"/>
      <c r="X57" s="5"/>
    </row>
    <row r="58" spans="1:24" s="4" customFormat="1" x14ac:dyDescent="0.25">
      <c r="A58" s="53" t="s">
        <v>115</v>
      </c>
      <c r="B58" s="89" t="s">
        <v>116</v>
      </c>
      <c r="C58" s="61"/>
      <c r="D58" s="49"/>
      <c r="P58" s="50"/>
      <c r="Q58" s="50"/>
      <c r="R58" s="50"/>
      <c r="S58" s="50"/>
      <c r="T58" s="50"/>
      <c r="U58" s="50"/>
      <c r="V58" s="50"/>
      <c r="W58" s="50"/>
      <c r="X58" s="5"/>
    </row>
    <row r="59" spans="1:24" s="4" customFormat="1" x14ac:dyDescent="0.25">
      <c r="A59" s="47"/>
      <c r="B59" s="64" t="s">
        <v>136</v>
      </c>
      <c r="C59" s="61"/>
      <c r="D59" s="49"/>
      <c r="P59" s="50"/>
      <c r="Q59" s="50"/>
      <c r="R59" s="50"/>
      <c r="S59" s="50"/>
      <c r="T59" s="50"/>
      <c r="U59" s="50"/>
      <c r="V59" s="50"/>
      <c r="W59" s="50"/>
      <c r="X59" s="5"/>
    </row>
  </sheetData>
  <mergeCells count="2">
    <mergeCell ref="M6:U7"/>
    <mergeCell ref="A6:A9"/>
  </mergeCells>
  <printOptions horizontalCentered="1"/>
  <pageMargins left="0.23622047244094491" right="0.15748031496062992" top="0.27559055118110237" bottom="0.31496062992125984" header="0.19685039370078741" footer="0.11811023622047245"/>
  <pageSetup paperSize="14" scale="49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011 NOVIEMBRE  2024</vt:lpstr>
      <vt:lpstr>'NOMINA 011 NOVIEMBRE 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Administrativa Financiera</dc:creator>
  <cp:lastModifiedBy>Licda. Lubia Leal</cp:lastModifiedBy>
  <cp:lastPrinted>2024-12-12T15:43:03Z</cp:lastPrinted>
  <dcterms:created xsi:type="dcterms:W3CDTF">2020-08-04T17:56:24Z</dcterms:created>
  <dcterms:modified xsi:type="dcterms:W3CDTF">2024-12-12T15:46:37Z</dcterms:modified>
</cp:coreProperties>
</file>